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Q:\data\Affaires et projets\23A048_SMAAVO_LOTA_SCHEMA_OZON\Travail\11_Dossier_PAPI\6_AMC_ACB_projets\"/>
    </mc:Choice>
  </mc:AlternateContent>
  <xr:revisionPtr revIDLastSave="0" documentId="13_ncr:1_{36F30009-E2F3-4821-8DE4-A7B7669ABC2F}" xr6:coauthVersionLast="47" xr6:coauthVersionMax="47" xr10:uidLastSave="{00000000-0000-0000-0000-000000000000}"/>
  <bookViews>
    <workbookView xWindow="-120" yWindow="-16320" windowWidth="29040" windowHeight="15720" activeTab="5" xr2:uid="{00000000-000D-0000-FFFF-FFFF00000000}"/>
  </bookViews>
  <sheets>
    <sheet name="DEMA" sheetId="1" r:id="rId1"/>
    <sheet name="Coûts" sheetId="2" r:id="rId2"/>
    <sheet name="VAN et BC" sheetId="4" r:id="rId3"/>
    <sheet name="COUT-50 %" sheetId="7" r:id="rId4"/>
    <sheet name="DEMA+50% " sheetId="8" r:id="rId5"/>
    <sheet name="DEMA+30cout-30" sheetId="9" r:id="rId6"/>
  </sheet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9" l="1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6" i="9"/>
  <c r="B1" i="9"/>
  <c r="B2" i="9"/>
  <c r="D4" i="1"/>
  <c r="D5" i="1"/>
  <c r="J50" i="9"/>
  <c r="J50" i="8"/>
  <c r="E34" i="8"/>
  <c r="J50" i="7"/>
  <c r="E7" i="7"/>
  <c r="B1" i="8"/>
  <c r="D3" i="1"/>
  <c r="D6" i="1"/>
  <c r="D7" i="1"/>
  <c r="D8" i="1"/>
  <c r="D14" i="1"/>
  <c r="D15" i="1"/>
  <c r="D16" i="1"/>
  <c r="D17" i="1"/>
  <c r="D18" i="1"/>
  <c r="D19" i="1"/>
  <c r="F19" i="1"/>
  <c r="C19" i="1"/>
  <c r="C18" i="1"/>
  <c r="C17" i="1"/>
  <c r="C16" i="1"/>
  <c r="C15" i="1"/>
  <c r="C7" i="1"/>
  <c r="E63" i="8" l="1"/>
  <c r="E73" i="8"/>
  <c r="E16" i="8"/>
  <c r="E79" i="8"/>
  <c r="E18" i="8"/>
  <c r="E95" i="8"/>
  <c r="E50" i="8"/>
  <c r="E48" i="8"/>
  <c r="E24" i="8"/>
  <c r="E81" i="8"/>
  <c r="E26" i="8"/>
  <c r="E55" i="8"/>
  <c r="E87" i="8"/>
  <c r="E32" i="8"/>
  <c r="E57" i="8"/>
  <c r="E89" i="8"/>
  <c r="E8" i="8"/>
  <c r="E40" i="8"/>
  <c r="E65" i="8"/>
  <c r="E103" i="8"/>
  <c r="E10" i="8"/>
  <c r="E42" i="8"/>
  <c r="E71" i="8"/>
  <c r="E105" i="8"/>
  <c r="E22" i="7"/>
  <c r="E102" i="7"/>
  <c r="E94" i="7"/>
  <c r="E86" i="7"/>
  <c r="E78" i="7"/>
  <c r="E70" i="7"/>
  <c r="E62" i="7"/>
  <c r="E54" i="7"/>
  <c r="E46" i="7"/>
  <c r="E38" i="7"/>
  <c r="E30" i="7"/>
  <c r="E14" i="7"/>
  <c r="E9" i="8"/>
  <c r="E17" i="8"/>
  <c r="E25" i="8"/>
  <c r="E33" i="8"/>
  <c r="E41" i="8"/>
  <c r="E49" i="8"/>
  <c r="E56" i="8"/>
  <c r="E64" i="8"/>
  <c r="E72" i="8"/>
  <c r="E80" i="8"/>
  <c r="E88" i="8"/>
  <c r="E96" i="8"/>
  <c r="E104" i="8"/>
  <c r="E101" i="7"/>
  <c r="E93" i="7"/>
  <c r="E85" i="7"/>
  <c r="E77" i="7"/>
  <c r="E69" i="7"/>
  <c r="E61" i="7"/>
  <c r="E53" i="7"/>
  <c r="E45" i="7"/>
  <c r="E37" i="7"/>
  <c r="E29" i="7"/>
  <c r="E21" i="7"/>
  <c r="E13" i="7"/>
  <c r="E27" i="8"/>
  <c r="E35" i="8"/>
  <c r="E43" i="8"/>
  <c r="E58" i="8"/>
  <c r="E66" i="8"/>
  <c r="E74" i="8"/>
  <c r="E82" i="8"/>
  <c r="E90" i="8"/>
  <c r="E98" i="8"/>
  <c r="B1" i="7"/>
  <c r="E99" i="7"/>
  <c r="E91" i="7"/>
  <c r="E83" i="7"/>
  <c r="E75" i="7"/>
  <c r="E67" i="7"/>
  <c r="E59" i="7"/>
  <c r="E51" i="7"/>
  <c r="E43" i="7"/>
  <c r="E35" i="7"/>
  <c r="E27" i="7"/>
  <c r="E19" i="7"/>
  <c r="E11" i="7"/>
  <c r="E92" i="7"/>
  <c r="E36" i="7"/>
  <c r="E28" i="8"/>
  <c r="E36" i="8"/>
  <c r="E44" i="8"/>
  <c r="E51" i="8"/>
  <c r="E59" i="8"/>
  <c r="E67" i="8"/>
  <c r="E75" i="8"/>
  <c r="E83" i="8"/>
  <c r="E91" i="8"/>
  <c r="E99" i="8"/>
  <c r="E6" i="7"/>
  <c r="E98" i="7"/>
  <c r="E90" i="7"/>
  <c r="E82" i="7"/>
  <c r="E74" i="7"/>
  <c r="E66" i="7"/>
  <c r="E58" i="7"/>
  <c r="E50" i="7"/>
  <c r="E42" i="7"/>
  <c r="E34" i="7"/>
  <c r="E26" i="7"/>
  <c r="E18" i="7"/>
  <c r="E10" i="7"/>
  <c r="E97" i="8"/>
  <c r="E100" i="7"/>
  <c r="E84" i="7"/>
  <c r="E76" i="7"/>
  <c r="E68" i="7"/>
  <c r="E60" i="7"/>
  <c r="E52" i="7"/>
  <c r="E44" i="7"/>
  <c r="E28" i="7"/>
  <c r="E11" i="8"/>
  <c r="E20" i="8"/>
  <c r="E13" i="8"/>
  <c r="E21" i="8"/>
  <c r="E29" i="8"/>
  <c r="E37" i="8"/>
  <c r="E45" i="8"/>
  <c r="E52" i="8"/>
  <c r="E60" i="8"/>
  <c r="E68" i="8"/>
  <c r="E76" i="8"/>
  <c r="E84" i="8"/>
  <c r="E92" i="8"/>
  <c r="E100" i="8"/>
  <c r="E105" i="7"/>
  <c r="E97" i="7"/>
  <c r="E89" i="7"/>
  <c r="E81" i="7"/>
  <c r="E73" i="7"/>
  <c r="E65" i="7"/>
  <c r="E57" i="7"/>
  <c r="E49" i="7"/>
  <c r="E41" i="7"/>
  <c r="E33" i="7"/>
  <c r="E25" i="7"/>
  <c r="E17" i="7"/>
  <c r="E9" i="7"/>
  <c r="E12" i="7"/>
  <c r="E12" i="8"/>
  <c r="E6" i="8"/>
  <c r="F6" i="8" s="1"/>
  <c r="F7" i="8" s="1"/>
  <c r="E14" i="8"/>
  <c r="E22" i="8"/>
  <c r="E30" i="8"/>
  <c r="E38" i="8"/>
  <c r="E46" i="8"/>
  <c r="E53" i="8"/>
  <c r="E61" i="8"/>
  <c r="E69" i="8"/>
  <c r="E77" i="8"/>
  <c r="E85" i="8"/>
  <c r="E93" i="8"/>
  <c r="E101" i="8"/>
  <c r="E104" i="7"/>
  <c r="E96" i="7"/>
  <c r="E88" i="7"/>
  <c r="E80" i="7"/>
  <c r="E72" i="7"/>
  <c r="E64" i="7"/>
  <c r="E56" i="7"/>
  <c r="E48" i="7"/>
  <c r="E40" i="7"/>
  <c r="E32" i="7"/>
  <c r="E24" i="7"/>
  <c r="E16" i="7"/>
  <c r="E8" i="7"/>
  <c r="E20" i="7"/>
  <c r="E19" i="8"/>
  <c r="E7" i="8"/>
  <c r="E15" i="8"/>
  <c r="E23" i="8"/>
  <c r="E31" i="8"/>
  <c r="E39" i="8"/>
  <c r="E47" i="8"/>
  <c r="E54" i="8"/>
  <c r="E62" i="8"/>
  <c r="E70" i="8"/>
  <c r="E78" i="8"/>
  <c r="E86" i="8"/>
  <c r="E94" i="8"/>
  <c r="E102" i="8"/>
  <c r="E103" i="7"/>
  <c r="E95" i="7"/>
  <c r="E87" i="7"/>
  <c r="E79" i="7"/>
  <c r="E71" i="7"/>
  <c r="E63" i="7"/>
  <c r="E55" i="7"/>
  <c r="E47" i="7"/>
  <c r="E39" i="7"/>
  <c r="E31" i="7"/>
  <c r="E23" i="7"/>
  <c r="E15" i="7"/>
  <c r="G19" i="1"/>
  <c r="F6" i="7"/>
  <c r="F7" i="7" s="1"/>
  <c r="F8" i="7" s="1"/>
  <c r="F9" i="7" s="1"/>
  <c r="E14" i="1"/>
  <c r="F14" i="1" s="1"/>
  <c r="G14" i="1" s="1"/>
  <c r="E16" i="1"/>
  <c r="F16" i="1" s="1"/>
  <c r="G16" i="1" s="1"/>
  <c r="E18" i="1"/>
  <c r="E15" i="1"/>
  <c r="E17" i="1"/>
  <c r="F17" i="1" s="1"/>
  <c r="F8" i="1"/>
  <c r="B1" i="4"/>
  <c r="J50" i="4"/>
  <c r="F10" i="7" l="1"/>
  <c r="F11" i="7" s="1"/>
  <c r="F12" i="7" s="1"/>
  <c r="F13" i="7" s="1"/>
  <c r="F14" i="7" s="1"/>
  <c r="F8" i="8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F72" i="8" s="1"/>
  <c r="F73" i="8" s="1"/>
  <c r="F74" i="8" s="1"/>
  <c r="F75" i="8" s="1"/>
  <c r="F76" i="8" s="1"/>
  <c r="F77" i="8" s="1"/>
  <c r="F78" i="8" s="1"/>
  <c r="F79" i="8" s="1"/>
  <c r="F80" i="8" s="1"/>
  <c r="F81" i="8" s="1"/>
  <c r="F82" i="8" s="1"/>
  <c r="F83" i="8" s="1"/>
  <c r="F84" i="8" s="1"/>
  <c r="F85" i="8" s="1"/>
  <c r="F86" i="8" s="1"/>
  <c r="F87" i="8" s="1"/>
  <c r="F88" i="8" s="1"/>
  <c r="F89" i="8" s="1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6" i="9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48" i="9" s="1"/>
  <c r="F49" i="9" s="1"/>
  <c r="F50" i="9" s="1"/>
  <c r="F51" i="9" s="1"/>
  <c r="F52" i="9" s="1"/>
  <c r="F53" i="9" s="1"/>
  <c r="F54" i="9" s="1"/>
  <c r="F55" i="9" s="1"/>
  <c r="F56" i="9" s="1"/>
  <c r="F57" i="9" s="1"/>
  <c r="F58" i="9" s="1"/>
  <c r="F59" i="9" s="1"/>
  <c r="F60" i="9" s="1"/>
  <c r="F61" i="9" s="1"/>
  <c r="F62" i="9" s="1"/>
  <c r="F63" i="9" s="1"/>
  <c r="F64" i="9" s="1"/>
  <c r="F65" i="9" s="1"/>
  <c r="F66" i="9" s="1"/>
  <c r="F67" i="9" s="1"/>
  <c r="F68" i="9" s="1"/>
  <c r="F69" i="9" s="1"/>
  <c r="F70" i="9" s="1"/>
  <c r="F71" i="9" s="1"/>
  <c r="F72" i="9" s="1"/>
  <c r="F73" i="9" s="1"/>
  <c r="F74" i="9" s="1"/>
  <c r="F75" i="9" s="1"/>
  <c r="F76" i="9" s="1"/>
  <c r="F77" i="9" s="1"/>
  <c r="F78" i="9" s="1"/>
  <c r="F79" i="9" s="1"/>
  <c r="F80" i="9" s="1"/>
  <c r="F81" i="9" s="1"/>
  <c r="F82" i="9" s="1"/>
  <c r="F83" i="9" s="1"/>
  <c r="F84" i="9" s="1"/>
  <c r="F85" i="9" s="1"/>
  <c r="F86" i="9" s="1"/>
  <c r="F87" i="9" s="1"/>
  <c r="F88" i="9" s="1"/>
  <c r="F89" i="9" s="1"/>
  <c r="F90" i="9" s="1"/>
  <c r="F91" i="9" s="1"/>
  <c r="F92" i="9" s="1"/>
  <c r="F93" i="9" s="1"/>
  <c r="F94" i="9" s="1"/>
  <c r="F95" i="9" s="1"/>
  <c r="F96" i="9" s="1"/>
  <c r="F97" i="9" s="1"/>
  <c r="F98" i="9" s="1"/>
  <c r="F99" i="9" s="1"/>
  <c r="F100" i="9" s="1"/>
  <c r="F101" i="9" s="1"/>
  <c r="F102" i="9" s="1"/>
  <c r="F103" i="9" s="1"/>
  <c r="F104" i="9" s="1"/>
  <c r="F105" i="9" s="1"/>
  <c r="F15" i="7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8" i="1"/>
  <c r="G18" i="1" s="1"/>
  <c r="F15" i="1"/>
  <c r="G15" i="1" s="1"/>
  <c r="G17" i="1"/>
  <c r="C8" i="1"/>
  <c r="E7" i="1" s="1"/>
  <c r="C4" i="1"/>
  <c r="C5" i="1"/>
  <c r="C6" i="1"/>
  <c r="E6" i="1" s="1"/>
  <c r="F6" i="1" s="1"/>
  <c r="G6" i="1" s="1"/>
  <c r="E6" i="4"/>
  <c r="F6" i="4" s="1"/>
  <c r="E22" i="4"/>
  <c r="E62" i="4"/>
  <c r="E26" i="4"/>
  <c r="E30" i="4"/>
  <c r="E12" i="4"/>
  <c r="E44" i="4"/>
  <c r="E96" i="4"/>
  <c r="E52" i="4"/>
  <c r="E84" i="4"/>
  <c r="E16" i="4"/>
  <c r="E15" i="4"/>
  <c r="E87" i="4"/>
  <c r="E67" i="4"/>
  <c r="E72" i="4"/>
  <c r="E39" i="4"/>
  <c r="E48" i="4"/>
  <c r="F7" i="1" l="1"/>
  <c r="G7" i="1" s="1"/>
  <c r="G8" i="1"/>
  <c r="E5" i="1"/>
  <c r="F5" i="1" s="1"/>
  <c r="E3" i="1"/>
  <c r="E4" i="1"/>
  <c r="F4" i="1" s="1"/>
  <c r="G4" i="1" s="1"/>
  <c r="G21" i="1"/>
  <c r="E53" i="4"/>
  <c r="E79" i="4"/>
  <c r="E32" i="4"/>
  <c r="E21" i="4"/>
  <c r="E69" i="4"/>
  <c r="E74" i="4"/>
  <c r="E95" i="4"/>
  <c r="E38" i="4"/>
  <c r="E31" i="4"/>
  <c r="E14" i="4"/>
  <c r="E61" i="4"/>
  <c r="E24" i="4"/>
  <c r="E88" i="4"/>
  <c r="E103" i="4"/>
  <c r="E63" i="4"/>
  <c r="E86" i="4"/>
  <c r="E47" i="4"/>
  <c r="E18" i="4"/>
  <c r="E101" i="4"/>
  <c r="E13" i="4"/>
  <c r="E70" i="4"/>
  <c r="E77" i="4"/>
  <c r="E104" i="4"/>
  <c r="E93" i="4"/>
  <c r="E7" i="4"/>
  <c r="F7" i="4" s="1"/>
  <c r="E45" i="4"/>
  <c r="E99" i="4"/>
  <c r="E34" i="4"/>
  <c r="E37" i="4"/>
  <c r="E54" i="4"/>
  <c r="E10" i="4"/>
  <c r="E43" i="4"/>
  <c r="E55" i="4"/>
  <c r="E83" i="4"/>
  <c r="E94" i="4"/>
  <c r="E11" i="4"/>
  <c r="E89" i="4"/>
  <c r="E98" i="4"/>
  <c r="E51" i="4"/>
  <c r="E102" i="4"/>
  <c r="E35" i="4"/>
  <c r="E82" i="4"/>
  <c r="E85" i="4"/>
  <c r="E46" i="4"/>
  <c r="E25" i="4"/>
  <c r="E66" i="4"/>
  <c r="E97" i="4"/>
  <c r="E19" i="4"/>
  <c r="E65" i="4"/>
  <c r="E59" i="4"/>
  <c r="E105" i="4"/>
  <c r="E33" i="4"/>
  <c r="E92" i="4"/>
  <c r="E27" i="4"/>
  <c r="E73" i="4"/>
  <c r="E50" i="4"/>
  <c r="E71" i="4"/>
  <c r="E57" i="4"/>
  <c r="E60" i="4"/>
  <c r="E81" i="4"/>
  <c r="E28" i="4"/>
  <c r="E9" i="4"/>
  <c r="E78" i="4"/>
  <c r="E75" i="4"/>
  <c r="E91" i="4"/>
  <c r="E100" i="4"/>
  <c r="E41" i="4"/>
  <c r="E68" i="4"/>
  <c r="E49" i="4"/>
  <c r="E36" i="4"/>
  <c r="E64" i="4"/>
  <c r="E17" i="4"/>
  <c r="E76" i="4"/>
  <c r="E90" i="4"/>
  <c r="E40" i="4"/>
  <c r="E20" i="4"/>
  <c r="E23" i="4"/>
  <c r="E42" i="4"/>
  <c r="E8" i="4"/>
  <c r="E29" i="4"/>
  <c r="E80" i="4"/>
  <c r="E56" i="4"/>
  <c r="E58" i="4"/>
  <c r="F3" i="1"/>
  <c r="G3" i="1" s="1"/>
  <c r="G5" i="1" l="1"/>
  <c r="G11" i="1" s="1"/>
  <c r="G24" i="1" s="1"/>
  <c r="F8" i="4"/>
  <c r="B2" i="8" l="1"/>
  <c r="B2" i="4"/>
  <c r="B2" i="7"/>
  <c r="F9" i="4"/>
  <c r="C85" i="9" l="1"/>
  <c r="C89" i="9"/>
  <c r="C33" i="9"/>
  <c r="C45" i="9"/>
  <c r="C77" i="9"/>
  <c r="C29" i="9"/>
  <c r="C73" i="9"/>
  <c r="C17" i="9"/>
  <c r="C61" i="9"/>
  <c r="C13" i="9"/>
  <c r="C57" i="9"/>
  <c r="C93" i="9"/>
  <c r="C49" i="9"/>
  <c r="C97" i="9"/>
  <c r="C66" i="9"/>
  <c r="C98" i="9"/>
  <c r="C28" i="9"/>
  <c r="C60" i="9"/>
  <c r="C92" i="9"/>
  <c r="C23" i="9"/>
  <c r="C55" i="9"/>
  <c r="C87" i="9"/>
  <c r="C18" i="9"/>
  <c r="C37" i="9"/>
  <c r="C21" i="9"/>
  <c r="C70" i="9"/>
  <c r="C102" i="9"/>
  <c r="C32" i="9"/>
  <c r="C64" i="9"/>
  <c r="C96" i="9"/>
  <c r="C27" i="9"/>
  <c r="C59" i="9"/>
  <c r="C91" i="9"/>
  <c r="C22" i="9"/>
  <c r="C24" i="9"/>
  <c r="C81" i="9"/>
  <c r="C9" i="9"/>
  <c r="C74" i="9"/>
  <c r="C105" i="9"/>
  <c r="C36" i="9"/>
  <c r="C68" i="9"/>
  <c r="C100" i="9"/>
  <c r="C31" i="9"/>
  <c r="C63" i="9"/>
  <c r="C95" i="9"/>
  <c r="C26" i="9"/>
  <c r="C56" i="9"/>
  <c r="C50" i="9"/>
  <c r="C41" i="9"/>
  <c r="C78" i="9"/>
  <c r="C8" i="9"/>
  <c r="C40" i="9"/>
  <c r="C72" i="9"/>
  <c r="C104" i="9"/>
  <c r="C35" i="9"/>
  <c r="C67" i="9"/>
  <c r="C99" i="9"/>
  <c r="C30" i="9"/>
  <c r="C94" i="9"/>
  <c r="C25" i="9"/>
  <c r="C53" i="9"/>
  <c r="C82" i="9"/>
  <c r="C12" i="9"/>
  <c r="C44" i="9"/>
  <c r="C76" i="9"/>
  <c r="C7" i="9"/>
  <c r="C39" i="9"/>
  <c r="C71" i="9"/>
  <c r="C103" i="9"/>
  <c r="C34" i="9"/>
  <c r="C19" i="9"/>
  <c r="C69" i="9"/>
  <c r="C54" i="9"/>
  <c r="C86" i="9"/>
  <c r="C16" i="9"/>
  <c r="C48" i="9"/>
  <c r="C80" i="9"/>
  <c r="C11" i="9"/>
  <c r="C43" i="9"/>
  <c r="C75" i="9"/>
  <c r="C6" i="9"/>
  <c r="D6" i="9" s="1"/>
  <c r="C38" i="9"/>
  <c r="C65" i="9"/>
  <c r="C101" i="9"/>
  <c r="C58" i="9"/>
  <c r="C90" i="9"/>
  <c r="C20" i="9"/>
  <c r="C52" i="9"/>
  <c r="C84" i="9"/>
  <c r="C15" i="9"/>
  <c r="C47" i="9"/>
  <c r="C79" i="9"/>
  <c r="C10" i="9"/>
  <c r="C42" i="9"/>
  <c r="C62" i="9"/>
  <c r="C88" i="9"/>
  <c r="C51" i="9"/>
  <c r="C83" i="9"/>
  <c r="C14" i="9"/>
  <c r="C46" i="9"/>
  <c r="C49" i="8"/>
  <c r="C12" i="8"/>
  <c r="C25" i="8"/>
  <c r="C6" i="8"/>
  <c r="D6" i="8" s="1"/>
  <c r="C45" i="8"/>
  <c r="C10" i="8"/>
  <c r="C37" i="8"/>
  <c r="C9" i="8"/>
  <c r="C13" i="8"/>
  <c r="C8" i="8"/>
  <c r="C50" i="8"/>
  <c r="C78" i="8"/>
  <c r="C57" i="8"/>
  <c r="C89" i="8"/>
  <c r="C28" i="8"/>
  <c r="C60" i="8"/>
  <c r="C92" i="8"/>
  <c r="C31" i="8"/>
  <c r="C63" i="8"/>
  <c r="C95" i="8"/>
  <c r="C34" i="8"/>
  <c r="C24" i="8"/>
  <c r="C27" i="8"/>
  <c r="C30" i="8"/>
  <c r="C33" i="8"/>
  <c r="C82" i="8"/>
  <c r="C61" i="8"/>
  <c r="C93" i="8"/>
  <c r="C32" i="8"/>
  <c r="C64" i="8"/>
  <c r="C96" i="8"/>
  <c r="C35" i="8"/>
  <c r="C67" i="8"/>
  <c r="C99" i="8"/>
  <c r="C38" i="8"/>
  <c r="C17" i="8"/>
  <c r="C21" i="8"/>
  <c r="C54" i="8"/>
  <c r="C86" i="8"/>
  <c r="C65" i="8"/>
  <c r="C97" i="8"/>
  <c r="C36" i="8"/>
  <c r="C68" i="8"/>
  <c r="C100" i="8"/>
  <c r="C39" i="8"/>
  <c r="C71" i="8"/>
  <c r="C103" i="8"/>
  <c r="C42" i="8"/>
  <c r="C53" i="8"/>
  <c r="C91" i="8"/>
  <c r="C41" i="8"/>
  <c r="C58" i="8"/>
  <c r="C90" i="8"/>
  <c r="C69" i="8"/>
  <c r="C101" i="8"/>
  <c r="C40" i="8"/>
  <c r="C72" i="8"/>
  <c r="C104" i="8"/>
  <c r="C43" i="8"/>
  <c r="C75" i="8"/>
  <c r="C14" i="8"/>
  <c r="C46" i="8"/>
  <c r="C7" i="8"/>
  <c r="C62" i="8"/>
  <c r="C94" i="8"/>
  <c r="C73" i="8"/>
  <c r="C105" i="8"/>
  <c r="C44" i="8"/>
  <c r="C76" i="8"/>
  <c r="C15" i="8"/>
  <c r="C47" i="8"/>
  <c r="C79" i="8"/>
  <c r="C18" i="8"/>
  <c r="C11" i="8"/>
  <c r="C66" i="8"/>
  <c r="C98" i="8"/>
  <c r="C77" i="8"/>
  <c r="C16" i="8"/>
  <c r="C48" i="8"/>
  <c r="C80" i="8"/>
  <c r="C19" i="8"/>
  <c r="C51" i="8"/>
  <c r="C83" i="8"/>
  <c r="C22" i="8"/>
  <c r="C85" i="8"/>
  <c r="C56" i="8"/>
  <c r="C88" i="8"/>
  <c r="C59" i="8"/>
  <c r="C29" i="8"/>
  <c r="C70" i="8"/>
  <c r="C102" i="8"/>
  <c r="C81" i="8"/>
  <c r="C20" i="8"/>
  <c r="C52" i="8"/>
  <c r="C84" i="8"/>
  <c r="C23" i="8"/>
  <c r="C55" i="8"/>
  <c r="C87" i="8"/>
  <c r="C26" i="8"/>
  <c r="C74" i="8"/>
  <c r="C50" i="7"/>
  <c r="C74" i="7"/>
  <c r="C45" i="7"/>
  <c r="C13" i="7"/>
  <c r="C102" i="7"/>
  <c r="C70" i="7"/>
  <c r="C41" i="7"/>
  <c r="C9" i="7"/>
  <c r="C17" i="7"/>
  <c r="C98" i="7"/>
  <c r="C66" i="7"/>
  <c r="C37" i="7"/>
  <c r="C78" i="7"/>
  <c r="C94" i="7"/>
  <c r="C62" i="7"/>
  <c r="C33" i="7"/>
  <c r="C58" i="7"/>
  <c r="C49" i="7"/>
  <c r="C90" i="7"/>
  <c r="C29" i="7"/>
  <c r="C86" i="7"/>
  <c r="C54" i="7"/>
  <c r="C25" i="7"/>
  <c r="C82" i="7"/>
  <c r="C21" i="7"/>
  <c r="C65" i="7"/>
  <c r="C97" i="7"/>
  <c r="C28" i="7"/>
  <c r="C60" i="7"/>
  <c r="C92" i="7"/>
  <c r="C23" i="7"/>
  <c r="C55" i="7"/>
  <c r="C87" i="7"/>
  <c r="C18" i="7"/>
  <c r="C93" i="7"/>
  <c r="C69" i="7"/>
  <c r="C101" i="7"/>
  <c r="C32" i="7"/>
  <c r="C64" i="7"/>
  <c r="C96" i="7"/>
  <c r="C27" i="7"/>
  <c r="C59" i="7"/>
  <c r="C91" i="7"/>
  <c r="C22" i="7"/>
  <c r="C8" i="7"/>
  <c r="C104" i="7"/>
  <c r="C67" i="7"/>
  <c r="C44" i="7"/>
  <c r="C39" i="7"/>
  <c r="C103" i="7"/>
  <c r="C19" i="7"/>
  <c r="C73" i="7"/>
  <c r="C105" i="7"/>
  <c r="C36" i="7"/>
  <c r="C68" i="7"/>
  <c r="C100" i="7"/>
  <c r="C31" i="7"/>
  <c r="C63" i="7"/>
  <c r="C95" i="7"/>
  <c r="C26" i="7"/>
  <c r="C40" i="7"/>
  <c r="C72" i="7"/>
  <c r="C35" i="7"/>
  <c r="C99" i="7"/>
  <c r="C76" i="7"/>
  <c r="C71" i="7"/>
  <c r="C34" i="7"/>
  <c r="C24" i="7"/>
  <c r="C51" i="7"/>
  <c r="C14" i="7"/>
  <c r="C77" i="7"/>
  <c r="C30" i="7"/>
  <c r="C56" i="7"/>
  <c r="C81" i="7"/>
  <c r="C12" i="7"/>
  <c r="C7" i="7"/>
  <c r="C53" i="7"/>
  <c r="C85" i="7"/>
  <c r="C16" i="7"/>
  <c r="C48" i="7"/>
  <c r="C80" i="7"/>
  <c r="C11" i="7"/>
  <c r="C43" i="7"/>
  <c r="C75" i="7"/>
  <c r="C6" i="7"/>
  <c r="D6" i="7" s="1"/>
  <c r="C38" i="7"/>
  <c r="C84" i="7"/>
  <c r="C47" i="7"/>
  <c r="C10" i="7"/>
  <c r="C61" i="7"/>
  <c r="C83" i="7"/>
  <c r="C46" i="7"/>
  <c r="C57" i="7"/>
  <c r="C89" i="7"/>
  <c r="C20" i="7"/>
  <c r="C52" i="7"/>
  <c r="C15" i="7"/>
  <c r="C79" i="7"/>
  <c r="C42" i="7"/>
  <c r="C88" i="7"/>
  <c r="C88" i="4"/>
  <c r="F10" i="4"/>
  <c r="H6" i="8" l="1"/>
  <c r="G6" i="8"/>
  <c r="G6" i="7"/>
  <c r="D7" i="7"/>
  <c r="H6" i="7"/>
  <c r="D7" i="8"/>
  <c r="H6" i="9"/>
  <c r="D7" i="9"/>
  <c r="G6" i="9"/>
  <c r="C20" i="4"/>
  <c r="C89" i="4"/>
  <c r="C79" i="4"/>
  <c r="C43" i="4"/>
  <c r="C64" i="4"/>
  <c r="C86" i="4"/>
  <c r="C18" i="4"/>
  <c r="C65" i="4"/>
  <c r="C57" i="4"/>
  <c r="C92" i="4"/>
  <c r="C52" i="4"/>
  <c r="C33" i="4"/>
  <c r="C98" i="4"/>
  <c r="C26" i="4"/>
  <c r="C104" i="4"/>
  <c r="C49" i="4"/>
  <c r="C70" i="4"/>
  <c r="C95" i="4"/>
  <c r="C71" i="4"/>
  <c r="C9" i="4"/>
  <c r="C105" i="4"/>
  <c r="C76" i="4"/>
  <c r="C99" i="4"/>
  <c r="C32" i="4"/>
  <c r="C58" i="4"/>
  <c r="C63" i="4"/>
  <c r="C14" i="4"/>
  <c r="C36" i="4"/>
  <c r="C62" i="4"/>
  <c r="C46" i="4"/>
  <c r="C59" i="4"/>
  <c r="C91" i="4"/>
  <c r="C42" i="4"/>
  <c r="C66" i="4"/>
  <c r="C24" i="4"/>
  <c r="C53" i="4"/>
  <c r="C12" i="4"/>
  <c r="C60" i="4"/>
  <c r="C82" i="4"/>
  <c r="C74" i="4"/>
  <c r="C80" i="4"/>
  <c r="C7" i="4"/>
  <c r="C54" i="4"/>
  <c r="C28" i="4"/>
  <c r="C93" i="4"/>
  <c r="C96" i="4"/>
  <c r="C30" i="4"/>
  <c r="C38" i="4"/>
  <c r="C15" i="4"/>
  <c r="C50" i="4"/>
  <c r="C84" i="4"/>
  <c r="C21" i="4"/>
  <c r="C101" i="4"/>
  <c r="C25" i="4"/>
  <c r="C31" i="4"/>
  <c r="C22" i="4"/>
  <c r="C69" i="4"/>
  <c r="C16" i="4"/>
  <c r="C61" i="4"/>
  <c r="C81" i="4"/>
  <c r="C41" i="4"/>
  <c r="C83" i="4"/>
  <c r="C73" i="4"/>
  <c r="C34" i="4"/>
  <c r="C47" i="4"/>
  <c r="C68" i="4"/>
  <c r="C78" i="4"/>
  <c r="C100" i="4"/>
  <c r="C10" i="4"/>
  <c r="C27" i="4"/>
  <c r="C17" i="4"/>
  <c r="C48" i="4"/>
  <c r="C39" i="4"/>
  <c r="C94" i="4"/>
  <c r="C51" i="4"/>
  <c r="C103" i="4"/>
  <c r="C72" i="4"/>
  <c r="C13" i="4"/>
  <c r="C67" i="4"/>
  <c r="C23" i="4"/>
  <c r="C35" i="4"/>
  <c r="C75" i="4"/>
  <c r="C11" i="4"/>
  <c r="C45" i="4"/>
  <c r="C102" i="4"/>
  <c r="C77" i="4"/>
  <c r="C85" i="4"/>
  <c r="C56" i="4"/>
  <c r="C44" i="4"/>
  <c r="C97" i="4"/>
  <c r="C87" i="4"/>
  <c r="C19" i="4"/>
  <c r="C29" i="4"/>
  <c r="C90" i="4"/>
  <c r="C40" i="4"/>
  <c r="C8" i="4"/>
  <c r="C55" i="4"/>
  <c r="C37" i="4"/>
  <c r="C6" i="4"/>
  <c r="D6" i="4" s="1"/>
  <c r="F11" i="4"/>
  <c r="H7" i="9" l="1"/>
  <c r="D8" i="9"/>
  <c r="G7" i="9"/>
  <c r="G7" i="8"/>
  <c r="D8" i="8"/>
  <c r="H7" i="8"/>
  <c r="D8" i="7"/>
  <c r="G7" i="7"/>
  <c r="H7" i="7"/>
  <c r="D7" i="4"/>
  <c r="D8" i="4" s="1"/>
  <c r="H6" i="4"/>
  <c r="G6" i="4"/>
  <c r="F12" i="4"/>
  <c r="H8" i="7" l="1"/>
  <c r="D9" i="7"/>
  <c r="G8" i="7"/>
  <c r="D9" i="8"/>
  <c r="G8" i="8"/>
  <c r="H8" i="8"/>
  <c r="G8" i="9"/>
  <c r="H8" i="9"/>
  <c r="D9" i="9"/>
  <c r="H7" i="4"/>
  <c r="G7" i="4"/>
  <c r="D9" i="4"/>
  <c r="H8" i="4"/>
  <c r="G8" i="4"/>
  <c r="F13" i="4"/>
  <c r="D10" i="9" l="1"/>
  <c r="H9" i="9"/>
  <c r="G9" i="9"/>
  <c r="G9" i="8"/>
  <c r="H9" i="8"/>
  <c r="D10" i="8"/>
  <c r="H9" i="7"/>
  <c r="D10" i="7"/>
  <c r="G9" i="7"/>
  <c r="D10" i="4"/>
  <c r="H9" i="4"/>
  <c r="G9" i="4"/>
  <c r="F14" i="4"/>
  <c r="G10" i="7" l="1"/>
  <c r="D11" i="7"/>
  <c r="H10" i="7"/>
  <c r="G10" i="8"/>
  <c r="H10" i="8"/>
  <c r="D11" i="8"/>
  <c r="D11" i="9"/>
  <c r="H10" i="9"/>
  <c r="G10" i="9"/>
  <c r="D11" i="4"/>
  <c r="G10" i="4"/>
  <c r="H10" i="4"/>
  <c r="F15" i="4"/>
  <c r="D12" i="8" l="1"/>
  <c r="H11" i="8"/>
  <c r="G11" i="8"/>
  <c r="G11" i="9"/>
  <c r="H11" i="9"/>
  <c r="D12" i="9"/>
  <c r="H11" i="7"/>
  <c r="G11" i="7"/>
  <c r="D12" i="7"/>
  <c r="D12" i="4"/>
  <c r="H11" i="4"/>
  <c r="G11" i="4"/>
  <c r="F16" i="4"/>
  <c r="D13" i="7" l="1"/>
  <c r="G12" i="7"/>
  <c r="H12" i="7"/>
  <c r="G12" i="9"/>
  <c r="H12" i="9"/>
  <c r="D13" i="9"/>
  <c r="G12" i="8"/>
  <c r="D13" i="8"/>
  <c r="H12" i="8"/>
  <c r="D13" i="4"/>
  <c r="G12" i="4"/>
  <c r="H12" i="4"/>
  <c r="F17" i="4"/>
  <c r="H13" i="9" l="1"/>
  <c r="G13" i="9"/>
  <c r="D14" i="9"/>
  <c r="D14" i="8"/>
  <c r="G13" i="8"/>
  <c r="H13" i="8"/>
  <c r="G13" i="7"/>
  <c r="H13" i="7"/>
  <c r="D14" i="7"/>
  <c r="D14" i="4"/>
  <c r="G13" i="4"/>
  <c r="H13" i="4"/>
  <c r="F18" i="4"/>
  <c r="D15" i="8" l="1"/>
  <c r="H14" i="8"/>
  <c r="G14" i="8"/>
  <c r="G14" i="7"/>
  <c r="H14" i="7"/>
  <c r="D15" i="7"/>
  <c r="D15" i="9"/>
  <c r="H14" i="9"/>
  <c r="G14" i="9"/>
  <c r="D15" i="4"/>
  <c r="H14" i="4"/>
  <c r="G14" i="4"/>
  <c r="F19" i="4"/>
  <c r="H15" i="9" l="1"/>
  <c r="D16" i="9"/>
  <c r="G15" i="9"/>
  <c r="G15" i="7"/>
  <c r="H15" i="7"/>
  <c r="D16" i="7"/>
  <c r="D16" i="8"/>
  <c r="H15" i="8"/>
  <c r="G15" i="8"/>
  <c r="D16" i="4"/>
  <c r="G15" i="4"/>
  <c r="H15" i="4"/>
  <c r="F20" i="4"/>
  <c r="H16" i="7" l="1"/>
  <c r="G16" i="7"/>
  <c r="D17" i="7"/>
  <c r="G16" i="8"/>
  <c r="D17" i="8"/>
  <c r="H16" i="8"/>
  <c r="G16" i="9"/>
  <c r="D17" i="9"/>
  <c r="H16" i="9"/>
  <c r="D17" i="4"/>
  <c r="G16" i="4"/>
  <c r="H16" i="4"/>
  <c r="F21" i="4"/>
  <c r="H17" i="9" l="1"/>
  <c r="G17" i="9"/>
  <c r="D18" i="9"/>
  <c r="G17" i="7"/>
  <c r="D18" i="7"/>
  <c r="H17" i="7"/>
  <c r="H17" i="8"/>
  <c r="G17" i="8"/>
  <c r="D18" i="8"/>
  <c r="D18" i="4"/>
  <c r="H17" i="4"/>
  <c r="G17" i="4"/>
  <c r="F22" i="4"/>
  <c r="G18" i="7" l="1"/>
  <c r="H18" i="7"/>
  <c r="D19" i="7"/>
  <c r="D19" i="9"/>
  <c r="H18" i="9"/>
  <c r="G18" i="9"/>
  <c r="D19" i="8"/>
  <c r="H18" i="8"/>
  <c r="G18" i="8"/>
  <c r="D19" i="4"/>
  <c r="H18" i="4"/>
  <c r="G18" i="4"/>
  <c r="F23" i="4"/>
  <c r="H19" i="8" l="1"/>
  <c r="D20" i="8"/>
  <c r="G19" i="8"/>
  <c r="D20" i="7"/>
  <c r="H19" i="7"/>
  <c r="G19" i="7"/>
  <c r="G19" i="9"/>
  <c r="H19" i="9"/>
  <c r="D20" i="9"/>
  <c r="D20" i="4"/>
  <c r="H19" i="4"/>
  <c r="G19" i="4"/>
  <c r="F24" i="4"/>
  <c r="H20" i="7" l="1"/>
  <c r="D21" i="7"/>
  <c r="G20" i="7"/>
  <c r="H20" i="8"/>
  <c r="G20" i="8"/>
  <c r="D21" i="8"/>
  <c r="G20" i="9"/>
  <c r="H20" i="9"/>
  <c r="D21" i="9"/>
  <c r="D21" i="4"/>
  <c r="G20" i="4"/>
  <c r="H20" i="4"/>
  <c r="F25" i="4"/>
  <c r="G21" i="8" l="1"/>
  <c r="H21" i="8"/>
  <c r="D22" i="8"/>
  <c r="G21" i="7"/>
  <c r="H21" i="7"/>
  <c r="D22" i="7"/>
  <c r="H21" i="9"/>
  <c r="G21" i="9"/>
  <c r="D22" i="9"/>
  <c r="D22" i="4"/>
  <c r="G21" i="4"/>
  <c r="H21" i="4"/>
  <c r="F26" i="4"/>
  <c r="H22" i="7" l="1"/>
  <c r="G22" i="7"/>
  <c r="D23" i="7"/>
  <c r="H22" i="8"/>
  <c r="G22" i="8"/>
  <c r="D23" i="8"/>
  <c r="G22" i="9"/>
  <c r="D23" i="9"/>
  <c r="H22" i="9"/>
  <c r="D23" i="4"/>
  <c r="H22" i="4"/>
  <c r="G22" i="4"/>
  <c r="F27" i="4"/>
  <c r="D24" i="9" l="1"/>
  <c r="H23" i="9"/>
  <c r="G23" i="9"/>
  <c r="G23" i="7"/>
  <c r="H23" i="7"/>
  <c r="D24" i="7"/>
  <c r="D24" i="8"/>
  <c r="G23" i="8"/>
  <c r="H23" i="8"/>
  <c r="D24" i="4"/>
  <c r="G23" i="4"/>
  <c r="H23" i="4"/>
  <c r="F28" i="4"/>
  <c r="G24" i="8" l="1"/>
  <c r="D25" i="8"/>
  <c r="H24" i="8"/>
  <c r="H24" i="7"/>
  <c r="D25" i="7"/>
  <c r="G24" i="7"/>
  <c r="D25" i="9"/>
  <c r="G24" i="9"/>
  <c r="H24" i="9"/>
  <c r="D25" i="4"/>
  <c r="H24" i="4"/>
  <c r="G24" i="4"/>
  <c r="F29" i="4"/>
  <c r="G25" i="9" l="1"/>
  <c r="H25" i="9"/>
  <c r="D26" i="9"/>
  <c r="G25" i="7"/>
  <c r="D26" i="7"/>
  <c r="H25" i="7"/>
  <c r="H25" i="8"/>
  <c r="G25" i="8"/>
  <c r="D26" i="8"/>
  <c r="D26" i="4"/>
  <c r="G25" i="4"/>
  <c r="H25" i="4"/>
  <c r="F30" i="4"/>
  <c r="H26" i="7" l="1"/>
  <c r="G26" i="7"/>
  <c r="D27" i="7"/>
  <c r="D27" i="9"/>
  <c r="H26" i="9"/>
  <c r="G26" i="9"/>
  <c r="D27" i="8"/>
  <c r="G26" i="8"/>
  <c r="H26" i="8"/>
  <c r="D27" i="4"/>
  <c r="H26" i="4"/>
  <c r="G26" i="4"/>
  <c r="F31" i="4"/>
  <c r="H27" i="9" l="1"/>
  <c r="D28" i="9"/>
  <c r="G27" i="9"/>
  <c r="G27" i="7"/>
  <c r="H27" i="7"/>
  <c r="D28" i="7"/>
  <c r="D28" i="8"/>
  <c r="G27" i="8"/>
  <c r="H27" i="8"/>
  <c r="D28" i="4"/>
  <c r="G27" i="4"/>
  <c r="H27" i="4"/>
  <c r="F32" i="4"/>
  <c r="G28" i="9" l="1"/>
  <c r="H28" i="9"/>
  <c r="D29" i="9"/>
  <c r="D29" i="8"/>
  <c r="H28" i="8"/>
  <c r="G28" i="8"/>
  <c r="H28" i="7"/>
  <c r="D29" i="7"/>
  <c r="G28" i="7"/>
  <c r="D29" i="4"/>
  <c r="H28" i="4"/>
  <c r="G28" i="4"/>
  <c r="F33" i="4"/>
  <c r="H29" i="8" l="1"/>
  <c r="G29" i="8"/>
  <c r="D30" i="8"/>
  <c r="G29" i="7"/>
  <c r="H29" i="7"/>
  <c r="D30" i="7"/>
  <c r="H29" i="9"/>
  <c r="G29" i="9"/>
  <c r="D30" i="9"/>
  <c r="D30" i="4"/>
  <c r="G29" i="4"/>
  <c r="H29" i="4"/>
  <c r="F34" i="4"/>
  <c r="H30" i="7" l="1"/>
  <c r="G30" i="7"/>
  <c r="D31" i="7"/>
  <c r="H30" i="8"/>
  <c r="D31" i="8"/>
  <c r="G30" i="8"/>
  <c r="D31" i="9"/>
  <c r="H30" i="9"/>
  <c r="G30" i="9"/>
  <c r="D31" i="4"/>
  <c r="H30" i="4"/>
  <c r="G30" i="4"/>
  <c r="F35" i="4"/>
  <c r="D32" i="9" l="1"/>
  <c r="G31" i="9"/>
  <c r="H31" i="9"/>
  <c r="D32" i="7"/>
  <c r="H31" i="7"/>
  <c r="G31" i="7"/>
  <c r="D32" i="8"/>
  <c r="G31" i="8"/>
  <c r="H31" i="8"/>
  <c r="D32" i="4"/>
  <c r="G31" i="4"/>
  <c r="H31" i="4"/>
  <c r="F36" i="4"/>
  <c r="G32" i="8" l="1"/>
  <c r="H32" i="8"/>
  <c r="D33" i="8"/>
  <c r="H32" i="7"/>
  <c r="G32" i="7"/>
  <c r="D33" i="7"/>
  <c r="G32" i="9"/>
  <c r="D33" i="9"/>
  <c r="H32" i="9"/>
  <c r="D33" i="4"/>
  <c r="H32" i="4"/>
  <c r="G32" i="4"/>
  <c r="F37" i="4"/>
  <c r="G33" i="7" l="1"/>
  <c r="D34" i="7"/>
  <c r="H33" i="7"/>
  <c r="H33" i="9"/>
  <c r="G33" i="9"/>
  <c r="D34" i="9"/>
  <c r="D34" i="8"/>
  <c r="H33" i="8"/>
  <c r="G33" i="8"/>
  <c r="D34" i="4"/>
  <c r="G33" i="4"/>
  <c r="H33" i="4"/>
  <c r="F38" i="4"/>
  <c r="H34" i="8" l="1"/>
  <c r="D35" i="8"/>
  <c r="G34" i="8"/>
  <c r="H34" i="7"/>
  <c r="G34" i="7"/>
  <c r="D35" i="7"/>
  <c r="D35" i="9"/>
  <c r="H34" i="9"/>
  <c r="G34" i="9"/>
  <c r="D35" i="4"/>
  <c r="H34" i="4"/>
  <c r="G34" i="4"/>
  <c r="F39" i="4"/>
  <c r="G35" i="7" l="1"/>
  <c r="H35" i="7"/>
  <c r="D36" i="7"/>
  <c r="D36" i="8"/>
  <c r="G35" i="8"/>
  <c r="H35" i="8"/>
  <c r="D36" i="9"/>
  <c r="H35" i="9"/>
  <c r="G35" i="9"/>
  <c r="D36" i="4"/>
  <c r="G35" i="4"/>
  <c r="H35" i="4"/>
  <c r="F40" i="4"/>
  <c r="H36" i="9" l="1"/>
  <c r="G36" i="9"/>
  <c r="D37" i="9"/>
  <c r="H36" i="7"/>
  <c r="D37" i="7"/>
  <c r="G36" i="7"/>
  <c r="H36" i="8"/>
  <c r="G36" i="8"/>
  <c r="D37" i="8"/>
  <c r="D37" i="4"/>
  <c r="H36" i="4"/>
  <c r="G36" i="4"/>
  <c r="F41" i="4"/>
  <c r="G37" i="9" l="1"/>
  <c r="H37" i="9"/>
  <c r="D38" i="9"/>
  <c r="G37" i="7"/>
  <c r="D38" i="7"/>
  <c r="H37" i="7"/>
  <c r="G37" i="8"/>
  <c r="H37" i="8"/>
  <c r="D38" i="8"/>
  <c r="D38" i="4"/>
  <c r="H37" i="4"/>
  <c r="G37" i="4"/>
  <c r="F42" i="4"/>
  <c r="H38" i="7" l="1"/>
  <c r="G38" i="7"/>
  <c r="D39" i="7"/>
  <c r="D39" i="9"/>
  <c r="H38" i="9"/>
  <c r="G38" i="9"/>
  <c r="D39" i="8"/>
  <c r="H38" i="8"/>
  <c r="G38" i="8"/>
  <c r="D39" i="4"/>
  <c r="H38" i="4"/>
  <c r="G38" i="4"/>
  <c r="F43" i="4"/>
  <c r="D40" i="8" l="1"/>
  <c r="G39" i="8"/>
  <c r="H39" i="8"/>
  <c r="H39" i="9"/>
  <c r="D40" i="9"/>
  <c r="G39" i="9"/>
  <c r="D40" i="7"/>
  <c r="G39" i="7"/>
  <c r="H39" i="7"/>
  <c r="D40" i="4"/>
  <c r="G39" i="4"/>
  <c r="H39" i="4"/>
  <c r="F44" i="4"/>
  <c r="G40" i="9" l="1"/>
  <c r="D41" i="9"/>
  <c r="H40" i="9"/>
  <c r="D41" i="7"/>
  <c r="G40" i="7"/>
  <c r="H40" i="7"/>
  <c r="G40" i="8"/>
  <c r="D41" i="8"/>
  <c r="H40" i="8"/>
  <c r="D41" i="4"/>
  <c r="H40" i="4"/>
  <c r="G40" i="4"/>
  <c r="F45" i="4"/>
  <c r="D42" i="8" l="1"/>
  <c r="H41" i="8"/>
  <c r="G41" i="8"/>
  <c r="G41" i="7"/>
  <c r="H41" i="7"/>
  <c r="D42" i="7"/>
  <c r="H41" i="9"/>
  <c r="G41" i="9"/>
  <c r="D42" i="9"/>
  <c r="D42" i="4"/>
  <c r="G41" i="4"/>
  <c r="H41" i="4"/>
  <c r="F46" i="4"/>
  <c r="H42" i="7" l="1"/>
  <c r="G42" i="7"/>
  <c r="D43" i="7"/>
  <c r="H42" i="9"/>
  <c r="D43" i="9"/>
  <c r="G42" i="9"/>
  <c r="H42" i="8"/>
  <c r="D43" i="8"/>
  <c r="G42" i="8"/>
  <c r="D43" i="4"/>
  <c r="H42" i="4"/>
  <c r="G42" i="4"/>
  <c r="F47" i="4"/>
  <c r="D44" i="8" l="1"/>
  <c r="H43" i="8"/>
  <c r="G43" i="8"/>
  <c r="D44" i="9"/>
  <c r="H43" i="9"/>
  <c r="G43" i="9"/>
  <c r="D44" i="7"/>
  <c r="H43" i="7"/>
  <c r="G43" i="7"/>
  <c r="D44" i="4"/>
  <c r="G43" i="4"/>
  <c r="H43" i="4"/>
  <c r="F48" i="4"/>
  <c r="G44" i="9" l="1"/>
  <c r="D45" i="9"/>
  <c r="H44" i="9"/>
  <c r="H44" i="7"/>
  <c r="D45" i="7"/>
  <c r="G44" i="7"/>
  <c r="H44" i="8"/>
  <c r="D45" i="8"/>
  <c r="G44" i="8"/>
  <c r="D45" i="4"/>
  <c r="H44" i="4"/>
  <c r="G44" i="4"/>
  <c r="F49" i="4"/>
  <c r="H45" i="8" l="1"/>
  <c r="D46" i="8"/>
  <c r="G45" i="8"/>
  <c r="G45" i="7"/>
  <c r="D46" i="7"/>
  <c r="H45" i="7"/>
  <c r="H45" i="9"/>
  <c r="G45" i="9"/>
  <c r="D46" i="9"/>
  <c r="D46" i="4"/>
  <c r="G45" i="4"/>
  <c r="H45" i="4"/>
  <c r="F50" i="4"/>
  <c r="H46" i="7" l="1"/>
  <c r="G46" i="7"/>
  <c r="D47" i="7"/>
  <c r="D47" i="8"/>
  <c r="G46" i="8"/>
  <c r="H46" i="8"/>
  <c r="D47" i="9"/>
  <c r="H46" i="9"/>
  <c r="G46" i="9"/>
  <c r="D47" i="4"/>
  <c r="H46" i="4"/>
  <c r="G46" i="4"/>
  <c r="F51" i="4"/>
  <c r="H47" i="9" l="1"/>
  <c r="G47" i="9"/>
  <c r="D48" i="9"/>
  <c r="D48" i="7"/>
  <c r="H47" i="7"/>
  <c r="G47" i="7"/>
  <c r="G47" i="8"/>
  <c r="D48" i="8"/>
  <c r="H47" i="8"/>
  <c r="D48" i="4"/>
  <c r="G47" i="4"/>
  <c r="H47" i="4"/>
  <c r="F52" i="4"/>
  <c r="G48" i="8" l="1"/>
  <c r="D49" i="8"/>
  <c r="H48" i="8"/>
  <c r="H48" i="7"/>
  <c r="D49" i="7"/>
  <c r="G48" i="7"/>
  <c r="G48" i="9"/>
  <c r="D49" i="9"/>
  <c r="H48" i="9"/>
  <c r="D49" i="4"/>
  <c r="H48" i="4"/>
  <c r="G48" i="4"/>
  <c r="F53" i="4"/>
  <c r="G49" i="7" l="1"/>
  <c r="D50" i="7"/>
  <c r="H49" i="7"/>
  <c r="G49" i="8"/>
  <c r="D50" i="8"/>
  <c r="H49" i="8"/>
  <c r="H49" i="9"/>
  <c r="G49" i="9"/>
  <c r="D50" i="9"/>
  <c r="D50" i="4"/>
  <c r="G49" i="4"/>
  <c r="H49" i="4"/>
  <c r="F54" i="4"/>
  <c r="G50" i="8" l="1"/>
  <c r="D51" i="8"/>
  <c r="H50" i="8"/>
  <c r="H50" i="7"/>
  <c r="G50" i="7"/>
  <c r="D51" i="7"/>
  <c r="D51" i="9"/>
  <c r="H50" i="9"/>
  <c r="G50" i="9"/>
  <c r="D51" i="4"/>
  <c r="G50" i="4"/>
  <c r="H50" i="4"/>
  <c r="F55" i="4"/>
  <c r="D52" i="9" l="1"/>
  <c r="H51" i="9"/>
  <c r="G51" i="9"/>
  <c r="H51" i="7"/>
  <c r="G51" i="7"/>
  <c r="D52" i="7"/>
  <c r="H51" i="8"/>
  <c r="D52" i="8"/>
  <c r="G51" i="8"/>
  <c r="D52" i="4"/>
  <c r="G51" i="4"/>
  <c r="H51" i="4"/>
  <c r="F56" i="4"/>
  <c r="D53" i="8" l="1"/>
  <c r="G52" i="8"/>
  <c r="H52" i="8"/>
  <c r="H52" i="7"/>
  <c r="D53" i="7"/>
  <c r="G52" i="7"/>
  <c r="H52" i="9"/>
  <c r="D53" i="9"/>
  <c r="G52" i="9"/>
  <c r="D53" i="4"/>
  <c r="H52" i="4"/>
  <c r="G52" i="4"/>
  <c r="F57" i="4"/>
  <c r="H53" i="9" l="1"/>
  <c r="D54" i="9"/>
  <c r="G53" i="9"/>
  <c r="G53" i="7"/>
  <c r="H53" i="7"/>
  <c r="D54" i="7"/>
  <c r="D54" i="8"/>
  <c r="H53" i="8"/>
  <c r="G53" i="8"/>
  <c r="D54" i="4"/>
  <c r="G53" i="4"/>
  <c r="H53" i="4"/>
  <c r="F58" i="4"/>
  <c r="D55" i="9" l="1"/>
  <c r="H54" i="9"/>
  <c r="G54" i="9"/>
  <c r="H54" i="8"/>
  <c r="G54" i="8"/>
  <c r="D55" i="8"/>
  <c r="H54" i="7"/>
  <c r="G54" i="7"/>
  <c r="D55" i="7"/>
  <c r="D55" i="4"/>
  <c r="G54" i="4"/>
  <c r="H54" i="4"/>
  <c r="F59" i="4"/>
  <c r="D56" i="8" l="1"/>
  <c r="H55" i="8"/>
  <c r="G55" i="8"/>
  <c r="H55" i="7"/>
  <c r="G55" i="7"/>
  <c r="D56" i="7"/>
  <c r="H55" i="9"/>
  <c r="G55" i="9"/>
  <c r="D56" i="9"/>
  <c r="D56" i="4"/>
  <c r="G55" i="4"/>
  <c r="H55" i="4"/>
  <c r="F60" i="4"/>
  <c r="D57" i="7" l="1"/>
  <c r="G56" i="7"/>
  <c r="H56" i="7"/>
  <c r="D57" i="9"/>
  <c r="G56" i="9"/>
  <c r="H56" i="9"/>
  <c r="G56" i="8"/>
  <c r="H56" i="8"/>
  <c r="D57" i="8"/>
  <c r="D57" i="4"/>
  <c r="G56" i="4"/>
  <c r="H56" i="4"/>
  <c r="F61" i="4"/>
  <c r="H57" i="9" l="1"/>
  <c r="G57" i="9"/>
  <c r="D58" i="9"/>
  <c r="G57" i="8"/>
  <c r="D58" i="8"/>
  <c r="H57" i="8"/>
  <c r="D58" i="7"/>
  <c r="G57" i="7"/>
  <c r="H57" i="7"/>
  <c r="D58" i="4"/>
  <c r="G57" i="4"/>
  <c r="H57" i="4"/>
  <c r="F62" i="4"/>
  <c r="H58" i="7" l="1"/>
  <c r="G58" i="7"/>
  <c r="D59" i="7"/>
  <c r="D59" i="8"/>
  <c r="H58" i="8"/>
  <c r="G58" i="8"/>
  <c r="G58" i="9"/>
  <c r="D59" i="9"/>
  <c r="H58" i="9"/>
  <c r="D59" i="4"/>
  <c r="H58" i="4"/>
  <c r="G58" i="4"/>
  <c r="F63" i="4"/>
  <c r="H59" i="9" l="1"/>
  <c r="D60" i="9"/>
  <c r="G59" i="9"/>
  <c r="H59" i="7"/>
  <c r="G59" i="7"/>
  <c r="D60" i="7"/>
  <c r="D60" i="8"/>
  <c r="H59" i="8"/>
  <c r="G59" i="8"/>
  <c r="D60" i="4"/>
  <c r="G59" i="4"/>
  <c r="H59" i="4"/>
  <c r="F64" i="4"/>
  <c r="H60" i="8" l="1"/>
  <c r="D61" i="8"/>
  <c r="G60" i="8"/>
  <c r="H60" i="9"/>
  <c r="G60" i="9"/>
  <c r="D61" i="9"/>
  <c r="G60" i="7"/>
  <c r="D61" i="7"/>
  <c r="H60" i="7"/>
  <c r="D61" i="4"/>
  <c r="G60" i="4"/>
  <c r="H60" i="4"/>
  <c r="F65" i="4"/>
  <c r="H61" i="9" l="1"/>
  <c r="D62" i="9"/>
  <c r="G61" i="9"/>
  <c r="G61" i="7"/>
  <c r="H61" i="7"/>
  <c r="D62" i="7"/>
  <c r="G61" i="8"/>
  <c r="H61" i="8"/>
  <c r="D62" i="8"/>
  <c r="D62" i="4"/>
  <c r="G61" i="4"/>
  <c r="H61" i="4"/>
  <c r="F66" i="4"/>
  <c r="H62" i="9" l="1"/>
  <c r="D63" i="9"/>
  <c r="G62" i="9"/>
  <c r="H62" i="7"/>
  <c r="D63" i="7"/>
  <c r="G62" i="7"/>
  <c r="D63" i="8"/>
  <c r="H62" i="8"/>
  <c r="G62" i="8"/>
  <c r="D63" i="4"/>
  <c r="H62" i="4"/>
  <c r="G62" i="4"/>
  <c r="F67" i="4"/>
  <c r="H63" i="8" l="1"/>
  <c r="G63" i="8"/>
  <c r="D64" i="8"/>
  <c r="H63" i="7"/>
  <c r="G63" i="7"/>
  <c r="D64" i="7"/>
  <c r="D64" i="9"/>
  <c r="H63" i="9"/>
  <c r="G63" i="9"/>
  <c r="D64" i="4"/>
  <c r="G63" i="4"/>
  <c r="H63" i="4"/>
  <c r="F68" i="4"/>
  <c r="H64" i="8" l="1"/>
  <c r="D65" i="8"/>
  <c r="G64" i="8"/>
  <c r="D65" i="7"/>
  <c r="H64" i="7"/>
  <c r="G64" i="7"/>
  <c r="H64" i="9"/>
  <c r="D65" i="9"/>
  <c r="G64" i="9"/>
  <c r="D65" i="4"/>
  <c r="H64" i="4"/>
  <c r="G64" i="4"/>
  <c r="F69" i="4"/>
  <c r="H65" i="9" l="1"/>
  <c r="G65" i="9"/>
  <c r="D66" i="9"/>
  <c r="G65" i="7"/>
  <c r="D66" i="7"/>
  <c r="H65" i="7"/>
  <c r="D66" i="8"/>
  <c r="H65" i="8"/>
  <c r="G65" i="8"/>
  <c r="D66" i="4"/>
  <c r="G65" i="4"/>
  <c r="H65" i="4"/>
  <c r="F70" i="4"/>
  <c r="G66" i="8" l="1"/>
  <c r="D67" i="8"/>
  <c r="H66" i="8"/>
  <c r="H66" i="7"/>
  <c r="G66" i="7"/>
  <c r="D67" i="7"/>
  <c r="D67" i="9"/>
  <c r="H66" i="9"/>
  <c r="G66" i="9"/>
  <c r="D67" i="4"/>
  <c r="H66" i="4"/>
  <c r="G66" i="4"/>
  <c r="F71" i="4"/>
  <c r="H67" i="7" l="1"/>
  <c r="G67" i="7"/>
  <c r="D68" i="7"/>
  <c r="H67" i="8"/>
  <c r="D68" i="8"/>
  <c r="G67" i="8"/>
  <c r="G67" i="9"/>
  <c r="D68" i="9"/>
  <c r="H67" i="9"/>
  <c r="D68" i="4"/>
  <c r="G67" i="4"/>
  <c r="H67" i="4"/>
  <c r="F72" i="4"/>
  <c r="G68" i="9" l="1"/>
  <c r="D69" i="9"/>
  <c r="H68" i="9"/>
  <c r="G68" i="8"/>
  <c r="D69" i="8"/>
  <c r="H68" i="8"/>
  <c r="G68" i="7"/>
  <c r="D69" i="7"/>
  <c r="H68" i="7"/>
  <c r="D69" i="4"/>
  <c r="G68" i="4"/>
  <c r="H68" i="4"/>
  <c r="F73" i="4"/>
  <c r="G69" i="7" l="1"/>
  <c r="D70" i="7"/>
  <c r="H69" i="7"/>
  <c r="D70" i="8"/>
  <c r="G69" i="8"/>
  <c r="H69" i="8"/>
  <c r="H69" i="9"/>
  <c r="G69" i="9"/>
  <c r="D70" i="9"/>
  <c r="D70" i="4"/>
  <c r="G69" i="4"/>
  <c r="H69" i="4"/>
  <c r="F74" i="4"/>
  <c r="H70" i="8" l="1"/>
  <c r="D71" i="8"/>
  <c r="G70" i="8"/>
  <c r="H70" i="7"/>
  <c r="G70" i="7"/>
  <c r="D71" i="7"/>
  <c r="G70" i="9"/>
  <c r="D71" i="9"/>
  <c r="H70" i="9"/>
  <c r="D71" i="4"/>
  <c r="H70" i="4"/>
  <c r="G70" i="4"/>
  <c r="F75" i="4"/>
  <c r="D72" i="9" l="1"/>
  <c r="G71" i="9"/>
  <c r="H71" i="9"/>
  <c r="H71" i="7"/>
  <c r="G71" i="7"/>
  <c r="D72" i="7"/>
  <c r="D72" i="8"/>
  <c r="G71" i="8"/>
  <c r="H71" i="8"/>
  <c r="D72" i="4"/>
  <c r="H71" i="4"/>
  <c r="G71" i="4"/>
  <c r="F76" i="4"/>
  <c r="G72" i="8" l="1"/>
  <c r="D73" i="8"/>
  <c r="H72" i="8"/>
  <c r="H72" i="7"/>
  <c r="G72" i="7"/>
  <c r="D73" i="7"/>
  <c r="D73" i="9"/>
  <c r="H72" i="9"/>
  <c r="G72" i="9"/>
  <c r="D73" i="4"/>
  <c r="G72" i="4"/>
  <c r="H72" i="4"/>
  <c r="F77" i="4"/>
  <c r="G73" i="8" l="1"/>
  <c r="D74" i="8"/>
  <c r="H73" i="8"/>
  <c r="H73" i="9"/>
  <c r="D74" i="9"/>
  <c r="G73" i="9"/>
  <c r="G73" i="7"/>
  <c r="D74" i="7"/>
  <c r="H73" i="7"/>
  <c r="D74" i="4"/>
  <c r="G73" i="4"/>
  <c r="H73" i="4"/>
  <c r="F78" i="4"/>
  <c r="D75" i="9" l="1"/>
  <c r="H74" i="9"/>
  <c r="G74" i="9"/>
  <c r="G74" i="8"/>
  <c r="D75" i="8"/>
  <c r="H74" i="8"/>
  <c r="H74" i="7"/>
  <c r="G74" i="7"/>
  <c r="D75" i="7"/>
  <c r="D75" i="4"/>
  <c r="H74" i="4"/>
  <c r="G74" i="4"/>
  <c r="F79" i="4"/>
  <c r="H75" i="8" l="1"/>
  <c r="D76" i="8"/>
  <c r="G75" i="8"/>
  <c r="H75" i="7"/>
  <c r="G75" i="7"/>
  <c r="D76" i="7"/>
  <c r="D76" i="9"/>
  <c r="G75" i="9"/>
  <c r="H75" i="9"/>
  <c r="D76" i="4"/>
  <c r="G75" i="4"/>
  <c r="H75" i="4"/>
  <c r="F80" i="4"/>
  <c r="G76" i="7" l="1"/>
  <c r="D77" i="7"/>
  <c r="H76" i="7"/>
  <c r="H76" i="9"/>
  <c r="G76" i="9"/>
  <c r="D77" i="9"/>
  <c r="D77" i="8"/>
  <c r="H76" i="8"/>
  <c r="G76" i="8"/>
  <c r="D77" i="4"/>
  <c r="G76" i="4"/>
  <c r="H76" i="4"/>
  <c r="F81" i="4"/>
  <c r="H77" i="9" l="1"/>
  <c r="G77" i="9"/>
  <c r="D78" i="9"/>
  <c r="G77" i="7"/>
  <c r="D78" i="7"/>
  <c r="H77" i="7"/>
  <c r="H77" i="8"/>
  <c r="G77" i="8"/>
  <c r="D78" i="8"/>
  <c r="D78" i="4"/>
  <c r="G77" i="4"/>
  <c r="H77" i="4"/>
  <c r="F82" i="4"/>
  <c r="D79" i="9" l="1"/>
  <c r="H78" i="9"/>
  <c r="G78" i="9"/>
  <c r="H78" i="7"/>
  <c r="G78" i="7"/>
  <c r="D79" i="7"/>
  <c r="H78" i="8"/>
  <c r="G78" i="8"/>
  <c r="D79" i="8"/>
  <c r="D79" i="4"/>
  <c r="H78" i="4"/>
  <c r="G78" i="4"/>
  <c r="F83" i="4"/>
  <c r="H79" i="7" l="1"/>
  <c r="G79" i="7"/>
  <c r="D80" i="7"/>
  <c r="D80" i="8"/>
  <c r="G79" i="8"/>
  <c r="H79" i="8"/>
  <c r="D80" i="9"/>
  <c r="G79" i="9"/>
  <c r="H79" i="9"/>
  <c r="D80" i="4"/>
  <c r="G79" i="4"/>
  <c r="H79" i="4"/>
  <c r="F84" i="4"/>
  <c r="H80" i="9" l="1"/>
  <c r="D81" i="9"/>
  <c r="G80" i="9"/>
  <c r="H80" i="8"/>
  <c r="G80" i="8"/>
  <c r="D81" i="8"/>
  <c r="D81" i="7"/>
  <c r="H80" i="7"/>
  <c r="G80" i="7"/>
  <c r="D81" i="4"/>
  <c r="H80" i="4"/>
  <c r="G80" i="4"/>
  <c r="F85" i="4"/>
  <c r="D82" i="9" l="1"/>
  <c r="H81" i="9"/>
  <c r="G81" i="9"/>
  <c r="G81" i="7"/>
  <c r="D82" i="7"/>
  <c r="H81" i="7"/>
  <c r="H81" i="8"/>
  <c r="D82" i="8"/>
  <c r="G81" i="8"/>
  <c r="D82" i="4"/>
  <c r="H81" i="4"/>
  <c r="G81" i="4"/>
  <c r="F86" i="4"/>
  <c r="H82" i="7" l="1"/>
  <c r="G82" i="7"/>
  <c r="D83" i="7"/>
  <c r="D83" i="8"/>
  <c r="H82" i="8"/>
  <c r="G82" i="8"/>
  <c r="D83" i="9"/>
  <c r="H82" i="9"/>
  <c r="G82" i="9"/>
  <c r="D83" i="4"/>
  <c r="H82" i="4"/>
  <c r="G82" i="4"/>
  <c r="F87" i="4"/>
  <c r="D84" i="9" l="1"/>
  <c r="H83" i="9"/>
  <c r="G83" i="9"/>
  <c r="G83" i="8"/>
  <c r="H83" i="8"/>
  <c r="D84" i="8"/>
  <c r="H83" i="7"/>
  <c r="G83" i="7"/>
  <c r="D84" i="7"/>
  <c r="D84" i="4"/>
  <c r="G83" i="4"/>
  <c r="H83" i="4"/>
  <c r="F88" i="4"/>
  <c r="G84" i="8" l="1"/>
  <c r="H84" i="8"/>
  <c r="D85" i="8"/>
  <c r="D85" i="7"/>
  <c r="G84" i="7"/>
  <c r="H84" i="7"/>
  <c r="D85" i="9"/>
  <c r="G84" i="9"/>
  <c r="H84" i="9"/>
  <c r="D85" i="4"/>
  <c r="H84" i="4"/>
  <c r="G84" i="4"/>
  <c r="F89" i="4"/>
  <c r="G85" i="7" l="1"/>
  <c r="D86" i="7"/>
  <c r="H85" i="7"/>
  <c r="G85" i="8"/>
  <c r="D86" i="8"/>
  <c r="H85" i="8"/>
  <c r="H85" i="9"/>
  <c r="G85" i="9"/>
  <c r="D86" i="9"/>
  <c r="D86" i="4"/>
  <c r="H85" i="4"/>
  <c r="G85" i="4"/>
  <c r="F90" i="4"/>
  <c r="D87" i="8" l="1"/>
  <c r="H86" i="8"/>
  <c r="G86" i="8"/>
  <c r="H86" i="7"/>
  <c r="G86" i="7"/>
  <c r="D87" i="7"/>
  <c r="D87" i="9"/>
  <c r="H86" i="9"/>
  <c r="G86" i="9"/>
  <c r="D87" i="4"/>
  <c r="H86" i="4"/>
  <c r="G86" i="4"/>
  <c r="F91" i="4"/>
  <c r="H87" i="7" l="1"/>
  <c r="D88" i="7"/>
  <c r="G87" i="7"/>
  <c r="D88" i="9"/>
  <c r="H87" i="9"/>
  <c r="G87" i="9"/>
  <c r="H87" i="8"/>
  <c r="D88" i="8"/>
  <c r="G87" i="8"/>
  <c r="D88" i="4"/>
  <c r="H87" i="4"/>
  <c r="G87" i="4"/>
  <c r="F92" i="4"/>
  <c r="H88" i="8" l="1"/>
  <c r="D89" i="8"/>
  <c r="G88" i="8"/>
  <c r="D89" i="9"/>
  <c r="G88" i="9"/>
  <c r="H88" i="9"/>
  <c r="D89" i="7"/>
  <c r="H88" i="7"/>
  <c r="G88" i="7"/>
  <c r="D89" i="4"/>
  <c r="G88" i="4"/>
  <c r="H88" i="4"/>
  <c r="F93" i="4"/>
  <c r="G89" i="7" l="1"/>
  <c r="H89" i="7"/>
  <c r="D90" i="7"/>
  <c r="G89" i="8"/>
  <c r="H89" i="8"/>
  <c r="D90" i="8"/>
  <c r="D90" i="9"/>
  <c r="H89" i="9"/>
  <c r="G89" i="9"/>
  <c r="D90" i="4"/>
  <c r="G89" i="4"/>
  <c r="H89" i="4"/>
  <c r="F94" i="4"/>
  <c r="H90" i="8" l="1"/>
  <c r="D91" i="8"/>
  <c r="G90" i="8"/>
  <c r="D91" i="9"/>
  <c r="H90" i="9"/>
  <c r="G90" i="9"/>
  <c r="H90" i="7"/>
  <c r="G90" i="7"/>
  <c r="D91" i="7"/>
  <c r="D91" i="4"/>
  <c r="G90" i="4"/>
  <c r="H90" i="4"/>
  <c r="F95" i="4"/>
  <c r="D92" i="9" l="1"/>
  <c r="H91" i="9"/>
  <c r="G91" i="9"/>
  <c r="G91" i="8"/>
  <c r="D92" i="8"/>
  <c r="H91" i="8"/>
  <c r="H91" i="7"/>
  <c r="G91" i="7"/>
  <c r="D92" i="7"/>
  <c r="D92" i="4"/>
  <c r="G91" i="4"/>
  <c r="H91" i="4"/>
  <c r="F96" i="4"/>
  <c r="H92" i="8" l="1"/>
  <c r="D93" i="8"/>
  <c r="G92" i="8"/>
  <c r="D93" i="7"/>
  <c r="H92" i="7"/>
  <c r="G92" i="7"/>
  <c r="H92" i="9"/>
  <c r="D93" i="9"/>
  <c r="G92" i="9"/>
  <c r="D93" i="4"/>
  <c r="H92" i="4"/>
  <c r="G92" i="4"/>
  <c r="F97" i="4"/>
  <c r="H93" i="9" l="1"/>
  <c r="D94" i="9"/>
  <c r="G93" i="9"/>
  <c r="D94" i="7"/>
  <c r="G93" i="7"/>
  <c r="H93" i="7"/>
  <c r="G93" i="8"/>
  <c r="D94" i="8"/>
  <c r="H93" i="8"/>
  <c r="D94" i="4"/>
  <c r="G93" i="4"/>
  <c r="H93" i="4"/>
  <c r="F98" i="4"/>
  <c r="H94" i="7" l="1"/>
  <c r="G94" i="7"/>
  <c r="D95" i="7"/>
  <c r="H94" i="8"/>
  <c r="D95" i="8"/>
  <c r="G94" i="8"/>
  <c r="D95" i="9"/>
  <c r="H94" i="9"/>
  <c r="G94" i="9"/>
  <c r="D95" i="4"/>
  <c r="G94" i="4"/>
  <c r="H94" i="4"/>
  <c r="F99" i="4"/>
  <c r="D96" i="9" l="1"/>
  <c r="H95" i="9"/>
  <c r="G95" i="9"/>
  <c r="H95" i="8"/>
  <c r="G95" i="8"/>
  <c r="D96" i="8"/>
  <c r="H95" i="7"/>
  <c r="D96" i="7"/>
  <c r="G95" i="7"/>
  <c r="D96" i="4"/>
  <c r="G95" i="4"/>
  <c r="H95" i="4"/>
  <c r="F100" i="4"/>
  <c r="G96" i="7" l="1"/>
  <c r="D97" i="7"/>
  <c r="H96" i="7"/>
  <c r="D97" i="8"/>
  <c r="H96" i="8"/>
  <c r="G96" i="8"/>
  <c r="D97" i="9"/>
  <c r="H96" i="9"/>
  <c r="G96" i="9"/>
  <c r="D97" i="4"/>
  <c r="H96" i="4"/>
  <c r="G96" i="4"/>
  <c r="F101" i="4"/>
  <c r="D98" i="9" l="1"/>
  <c r="H97" i="9"/>
  <c r="G97" i="9"/>
  <c r="H97" i="8"/>
  <c r="G97" i="8"/>
  <c r="D98" i="8"/>
  <c r="G97" i="7"/>
  <c r="D98" i="7"/>
  <c r="H97" i="7"/>
  <c r="D98" i="4"/>
  <c r="G97" i="4"/>
  <c r="H97" i="4"/>
  <c r="F102" i="4"/>
  <c r="H98" i="7" l="1"/>
  <c r="G98" i="7"/>
  <c r="D99" i="7"/>
  <c r="D99" i="8"/>
  <c r="G98" i="8"/>
  <c r="H98" i="8"/>
  <c r="D99" i="9"/>
  <c r="H98" i="9"/>
  <c r="G98" i="9"/>
  <c r="D99" i="4"/>
  <c r="G98" i="4"/>
  <c r="H98" i="4"/>
  <c r="F103" i="4"/>
  <c r="D100" i="9" l="1"/>
  <c r="H99" i="9"/>
  <c r="G99" i="9"/>
  <c r="D100" i="8"/>
  <c r="H99" i="8"/>
  <c r="G99" i="8"/>
  <c r="H99" i="7"/>
  <c r="G99" i="7"/>
  <c r="D100" i="7"/>
  <c r="D100" i="4"/>
  <c r="G99" i="4"/>
  <c r="H99" i="4"/>
  <c r="F104" i="4"/>
  <c r="D101" i="8" l="1"/>
  <c r="G100" i="8"/>
  <c r="H100" i="8"/>
  <c r="G100" i="7"/>
  <c r="D101" i="7"/>
  <c r="H100" i="7"/>
  <c r="D101" i="9"/>
  <c r="H100" i="9"/>
  <c r="G100" i="9"/>
  <c r="D101" i="4"/>
  <c r="H100" i="4"/>
  <c r="G100" i="4"/>
  <c r="F105" i="4"/>
  <c r="G101" i="7" l="1"/>
  <c r="D102" i="7"/>
  <c r="H101" i="7"/>
  <c r="H101" i="9"/>
  <c r="G101" i="9"/>
  <c r="D102" i="9"/>
  <c r="H101" i="8"/>
  <c r="G101" i="8"/>
  <c r="D102" i="8"/>
  <c r="D102" i="4"/>
  <c r="G101" i="4"/>
  <c r="H101" i="4"/>
  <c r="D103" i="9" l="1"/>
  <c r="H102" i="9"/>
  <c r="G102" i="9"/>
  <c r="H102" i="7"/>
  <c r="D103" i="7"/>
  <c r="G102" i="7"/>
  <c r="G102" i="8"/>
  <c r="D103" i="8"/>
  <c r="H102" i="8"/>
  <c r="D103" i="4"/>
  <c r="G102" i="4"/>
  <c r="H102" i="4"/>
  <c r="D104" i="8" l="1"/>
  <c r="H103" i="8"/>
  <c r="G103" i="8"/>
  <c r="H103" i="7"/>
  <c r="D104" i="7"/>
  <c r="G103" i="7"/>
  <c r="D104" i="9"/>
  <c r="H103" i="9"/>
  <c r="G103" i="9"/>
  <c r="D104" i="4"/>
  <c r="G103" i="4"/>
  <c r="H103" i="4"/>
  <c r="H104" i="9" l="1"/>
  <c r="D105" i="9"/>
  <c r="G104" i="9"/>
  <c r="G104" i="7"/>
  <c r="H104" i="7"/>
  <c r="D105" i="7"/>
  <c r="G104" i="8"/>
  <c r="H104" i="8"/>
  <c r="D105" i="8"/>
  <c r="D105" i="4"/>
  <c r="G104" i="4"/>
  <c r="H104" i="4"/>
  <c r="H105" i="7" l="1"/>
  <c r="G105" i="7"/>
  <c r="H105" i="9"/>
  <c r="G105" i="9"/>
  <c r="G105" i="8"/>
  <c r="H105" i="8"/>
  <c r="G105" i="4"/>
  <c r="H10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SEPIA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SEPIA:</t>
        </r>
        <r>
          <rPr>
            <sz val="9"/>
            <color indexed="81"/>
            <rFont val="Tahoma"/>
            <family val="2"/>
          </rPr>
          <t xml:space="preserve">
colonne utile si on fait le même calcul par la méthode du calcul d'aire sous la courbe (ex : pour vérification) (inutile sinon)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SEPIA:</t>
        </r>
        <r>
          <rPr>
            <sz val="9"/>
            <color indexed="81"/>
            <rFont val="Tahoma"/>
            <family val="2"/>
          </rPr>
          <t xml:space="preserve">
infini</t>
        </r>
      </text>
    </comment>
    <comment ref="A13" authorId="0" shapeId="0" xr:uid="{A47FC611-7912-475B-9558-492BD69EFA9B}">
      <text>
        <r>
          <rPr>
            <b/>
            <sz val="9"/>
            <color indexed="81"/>
            <rFont val="Tahoma"/>
            <family val="2"/>
          </rPr>
          <t>SEPIA:</t>
        </r>
        <r>
          <rPr>
            <sz val="9"/>
            <color indexed="81"/>
            <rFont val="Tahoma"/>
            <family val="2"/>
          </rPr>
          <t xml:space="preserve">
colonne utile si on fait le même calcul par la méthode du calcul d'aire sous la courbe (ex : pour vérification) (inutile sinon)</t>
        </r>
      </text>
    </comment>
    <comment ref="B14" authorId="0" shapeId="0" xr:uid="{7131A067-1CCA-4060-8358-36A683A358F6}">
      <text>
        <r>
          <rPr>
            <b/>
            <sz val="9"/>
            <color indexed="81"/>
            <rFont val="Tahoma"/>
            <family val="2"/>
          </rPr>
          <t>SEPIA:</t>
        </r>
        <r>
          <rPr>
            <sz val="9"/>
            <color indexed="81"/>
            <rFont val="Tahoma"/>
            <family val="2"/>
          </rPr>
          <t xml:space="preserve">
infini</t>
        </r>
      </text>
    </comment>
  </commentList>
</comments>
</file>

<file path=xl/sharedStrings.xml><?xml version="1.0" encoding="utf-8"?>
<sst xmlns="http://schemas.openxmlformats.org/spreadsheetml/2006/main" count="75" uniqueCount="28">
  <si>
    <t>Situation initiale</t>
  </si>
  <si>
    <t>Nom du point</t>
  </si>
  <si>
    <t>Période de retour</t>
  </si>
  <si>
    <t>Fréquence</t>
  </si>
  <si>
    <t>Coût des dommages
 sans aménagement</t>
  </si>
  <si>
    <t>Coefficent directeur (a)</t>
  </si>
  <si>
    <t>Constante (b)</t>
  </si>
  <si>
    <t>Intégrale</t>
  </si>
  <si>
    <t>Coût des dommages
 avec aménagement</t>
  </si>
  <si>
    <t>Inf</t>
  </si>
  <si>
    <t>A</t>
  </si>
  <si>
    <t>B</t>
  </si>
  <si>
    <t>C</t>
  </si>
  <si>
    <t>D</t>
  </si>
  <si>
    <t>DMA sans mesure</t>
  </si>
  <si>
    <t>Scénario sans panne</t>
  </si>
  <si>
    <t>DEMA</t>
  </si>
  <si>
    <t>Coûts initiaux</t>
  </si>
  <si>
    <t>Coûts annuels</t>
  </si>
  <si>
    <t>Coûts Initiaux</t>
  </si>
  <si>
    <t>Année</t>
  </si>
  <si>
    <t>Taux d'actualisation</t>
  </si>
  <si>
    <t>DEMA actualisé</t>
  </si>
  <si>
    <t>Somme DEMA actualisé</t>
  </si>
  <si>
    <t>Coûts annuels actualisés</t>
  </si>
  <si>
    <t>Somme Coûts actualisés</t>
  </si>
  <si>
    <t>B/C</t>
  </si>
  <si>
    <t>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</si>
</sst>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#,##0.00\ &quot;€&quot;"/>
    <numFmt numFmtId="167" formatCode="#,##0\ &quot;€&quot;"/>
    <numFmt numFmtId="168" formatCode="_(* #,##0_);_(* \(#,##0\);_(* &quot;-&quot;??_);_(@_)"/>
    <numFmt numFmtId="169" formatCode="#,##0\ [$€-484]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sz val="10"/>
      <color rgb="FF000000"/>
      <name val="MS Sans Serif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" fillId="0" borderId="0"/>
    <xf numFmtId="0" fontId="4" fillId="0" borderId="0"/>
    <xf numFmtId="0" fontId="18" fillId="0" borderId="0"/>
    <xf numFmtId="9" fontId="4" fillId="0" borderId="0" applyFont="0" applyFill="0" applyBorder="0" applyAlignment="0" applyProtection="0"/>
    <xf numFmtId="0" fontId="19" fillId="0" borderId="0"/>
    <xf numFmtId="0" fontId="6" fillId="0" borderId="0"/>
    <xf numFmtId="165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0" fillId="0" borderId="2" xfId="0" applyBorder="1"/>
    <xf numFmtId="164" fontId="0" fillId="0" borderId="2" xfId="1" applyFont="1" applyBorder="1"/>
    <xf numFmtId="0" fontId="8" fillId="2" borderId="3" xfId="0" applyFont="1" applyFill="1" applyBorder="1" applyAlignment="1">
      <alignment wrapText="1"/>
    </xf>
    <xf numFmtId="164" fontId="0" fillId="0" borderId="0" xfId="1" applyFont="1" applyBorder="1"/>
    <xf numFmtId="0" fontId="8" fillId="2" borderId="4" xfId="0" applyFont="1" applyFill="1" applyBorder="1" applyAlignment="1">
      <alignment wrapText="1"/>
    </xf>
    <xf numFmtId="164" fontId="0" fillId="0" borderId="5" xfId="1" applyFont="1" applyBorder="1"/>
    <xf numFmtId="164" fontId="0" fillId="0" borderId="6" xfId="1" applyFont="1" applyBorder="1"/>
    <xf numFmtId="164" fontId="0" fillId="0" borderId="7" xfId="1" applyFont="1" applyBorder="1"/>
    <xf numFmtId="0" fontId="10" fillId="3" borderId="0" xfId="0" applyFont="1" applyFill="1"/>
    <xf numFmtId="0" fontId="8" fillId="2" borderId="1" xfId="0" applyFont="1" applyFill="1" applyBorder="1"/>
    <xf numFmtId="0" fontId="8" fillId="0" borderId="0" xfId="0" applyFont="1"/>
    <xf numFmtId="164" fontId="0" fillId="0" borderId="1" xfId="0" applyNumberFormat="1" applyBorder="1"/>
    <xf numFmtId="0" fontId="0" fillId="0" borderId="8" xfId="0" applyBorder="1"/>
    <xf numFmtId="0" fontId="0" fillId="0" borderId="9" xfId="0" applyBorder="1"/>
    <xf numFmtId="164" fontId="0" fillId="0" borderId="2" xfId="0" applyNumberFormat="1" applyBorder="1"/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0" borderId="10" xfId="0" applyFont="1" applyBorder="1"/>
    <xf numFmtId="164" fontId="0" fillId="0" borderId="12" xfId="1" applyFont="1" applyBorder="1"/>
    <xf numFmtId="0" fontId="8" fillId="0" borderId="9" xfId="0" applyFont="1" applyBorder="1"/>
    <xf numFmtId="166" fontId="0" fillId="0" borderId="12" xfId="0" applyNumberFormat="1" applyBorder="1"/>
    <xf numFmtId="166" fontId="0" fillId="0" borderId="13" xfId="0" applyNumberFormat="1" applyBorder="1"/>
    <xf numFmtId="166" fontId="0" fillId="0" borderId="0" xfId="0" applyNumberFormat="1"/>
    <xf numFmtId="164" fontId="0" fillId="0" borderId="0" xfId="1" applyFont="1"/>
    <xf numFmtId="164" fontId="0" fillId="0" borderId="0" xfId="0" applyNumberFormat="1"/>
    <xf numFmtId="167" fontId="0" fillId="0" borderId="0" xfId="0" applyNumberFormat="1"/>
    <xf numFmtId="0" fontId="9" fillId="0" borderId="1" xfId="0" applyFont="1" applyBorder="1"/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right"/>
    </xf>
    <xf numFmtId="0" fontId="0" fillId="4" borderId="1" xfId="0" applyFill="1" applyBorder="1"/>
    <xf numFmtId="0" fontId="11" fillId="4" borderId="1" xfId="0" applyFont="1" applyFill="1" applyBorder="1"/>
    <xf numFmtId="164" fontId="10" fillId="3" borderId="0" xfId="2" applyFont="1" applyFill="1"/>
    <xf numFmtId="10" fontId="0" fillId="0" borderId="1" xfId="3" applyNumberFormat="1" applyFont="1" applyBorder="1"/>
    <xf numFmtId="164" fontId="0" fillId="0" borderId="14" xfId="0" applyNumberFormat="1" applyBorder="1"/>
    <xf numFmtId="10" fontId="0" fillId="0" borderId="2" xfId="3" applyNumberFormat="1" applyFont="1" applyBorder="1"/>
    <xf numFmtId="164" fontId="0" fillId="0" borderId="13" xfId="0" applyNumberFormat="1" applyBorder="1"/>
    <xf numFmtId="0" fontId="0" fillId="5" borderId="1" xfId="0" applyFill="1" applyBorder="1"/>
    <xf numFmtId="0" fontId="6" fillId="0" borderId="8" xfId="0" applyFont="1" applyBorder="1"/>
    <xf numFmtId="0" fontId="6" fillId="0" borderId="1" xfId="0" applyFont="1" applyBorder="1"/>
    <xf numFmtId="164" fontId="6" fillId="0" borderId="1" xfId="1" applyFont="1" applyFill="1" applyBorder="1"/>
    <xf numFmtId="164" fontId="6" fillId="0" borderId="1" xfId="0" applyNumberFormat="1" applyFont="1" applyBorder="1"/>
    <xf numFmtId="10" fontId="6" fillId="0" borderId="1" xfId="3" applyNumberFormat="1" applyFont="1" applyFill="1" applyBorder="1"/>
    <xf numFmtId="164" fontId="6" fillId="0" borderId="14" xfId="0" applyNumberFormat="1" applyFont="1" applyBorder="1"/>
    <xf numFmtId="0" fontId="8" fillId="6" borderId="8" xfId="0" applyFont="1" applyFill="1" applyBorder="1"/>
    <xf numFmtId="0" fontId="8" fillId="6" borderId="1" xfId="0" applyFont="1" applyFill="1" applyBorder="1"/>
    <xf numFmtId="164" fontId="8" fillId="6" borderId="1" xfId="1" applyFont="1" applyFill="1" applyBorder="1"/>
    <xf numFmtId="164" fontId="8" fillId="6" borderId="1" xfId="0" applyNumberFormat="1" applyFont="1" applyFill="1" applyBorder="1"/>
    <xf numFmtId="10" fontId="8" fillId="6" borderId="1" xfId="3" applyNumberFormat="1" applyFont="1" applyFill="1" applyBorder="1"/>
    <xf numFmtId="164" fontId="8" fillId="6" borderId="14" xfId="0" applyNumberFormat="1" applyFont="1" applyFill="1" applyBorder="1"/>
    <xf numFmtId="0" fontId="8" fillId="7" borderId="8" xfId="0" applyFont="1" applyFill="1" applyBorder="1"/>
    <xf numFmtId="164" fontId="8" fillId="7" borderId="8" xfId="2" applyFont="1" applyFill="1" applyBorder="1"/>
    <xf numFmtId="9" fontId="8" fillId="7" borderId="8" xfId="3" applyFont="1" applyFill="1" applyBorder="1"/>
    <xf numFmtId="0" fontId="17" fillId="0" borderId="0" xfId="0" applyFont="1"/>
    <xf numFmtId="0" fontId="0" fillId="0" borderId="13" xfId="4" applyNumberFormat="1" applyFont="1" applyBorder="1"/>
    <xf numFmtId="168" fontId="0" fillId="0" borderId="0" xfId="4" applyNumberFormat="1" applyFont="1"/>
    <xf numFmtId="168" fontId="8" fillId="2" borderId="1" xfId="4" applyNumberFormat="1" applyFont="1" applyFill="1" applyBorder="1" applyAlignment="1">
      <alignment wrapText="1"/>
    </xf>
    <xf numFmtId="168" fontId="0" fillId="0" borderId="1" xfId="4" applyNumberFormat="1" applyFont="1" applyBorder="1"/>
    <xf numFmtId="164" fontId="0" fillId="5" borderId="1" xfId="0" applyNumberFormat="1" applyFill="1" applyBorder="1"/>
    <xf numFmtId="164" fontId="0" fillId="4" borderId="1" xfId="0" applyNumberFormat="1" applyFill="1" applyBorder="1"/>
    <xf numFmtId="3" fontId="1" fillId="8" borderId="8" xfId="4" applyNumberFormat="1" applyFont="1" applyFill="1" applyBorder="1" applyAlignment="1">
      <alignment horizontal="center" vertical="center" wrapText="1"/>
    </xf>
    <xf numFmtId="3" fontId="1" fillId="9" borderId="8" xfId="4" applyNumberFormat="1" applyFont="1" applyFill="1" applyBorder="1" applyAlignment="1">
      <alignment horizontal="center" vertical="center" wrapText="1"/>
    </xf>
    <xf numFmtId="169" fontId="20" fillId="0" borderId="0" xfId="0" applyNumberFormat="1" applyFont="1" applyAlignment="1">
      <alignment horizontal="center" vertical="center"/>
    </xf>
    <xf numFmtId="0" fontId="0" fillId="10" borderId="8" xfId="0" applyFill="1" applyBorder="1"/>
    <xf numFmtId="0" fontId="0" fillId="10" borderId="1" xfId="0" applyFill="1" applyBorder="1"/>
    <xf numFmtId="164" fontId="0" fillId="10" borderId="1" xfId="1" applyFont="1" applyFill="1" applyBorder="1"/>
    <xf numFmtId="164" fontId="0" fillId="10" borderId="1" xfId="0" applyNumberFormat="1" applyFill="1" applyBorder="1"/>
    <xf numFmtId="10" fontId="0" fillId="10" borderId="1" xfId="3" applyNumberFormat="1" applyFont="1" applyFill="1" applyBorder="1"/>
    <xf numFmtId="164" fontId="0" fillId="10" borderId="14" xfId="0" applyNumberFormat="1" applyFill="1" applyBorder="1"/>
    <xf numFmtId="0" fontId="0" fillId="10" borderId="0" xfId="0" applyFill="1"/>
    <xf numFmtId="0" fontId="12" fillId="10" borderId="8" xfId="0" applyFont="1" applyFill="1" applyBorder="1"/>
    <xf numFmtId="0" fontId="12" fillId="10" borderId="1" xfId="0" applyFont="1" applyFill="1" applyBorder="1"/>
    <xf numFmtId="164" fontId="12" fillId="10" borderId="1" xfId="1" applyFont="1" applyFill="1" applyBorder="1"/>
    <xf numFmtId="164" fontId="12" fillId="10" borderId="1" xfId="0" applyNumberFormat="1" applyFont="1" applyFill="1" applyBorder="1"/>
    <xf numFmtId="10" fontId="12" fillId="10" borderId="1" xfId="3" applyNumberFormat="1" applyFont="1" applyFill="1" applyBorder="1"/>
    <xf numFmtId="164" fontId="15" fillId="10" borderId="14" xfId="0" applyNumberFormat="1" applyFont="1" applyFill="1" applyBorder="1"/>
    <xf numFmtId="0" fontId="6" fillId="10" borderId="8" xfId="0" applyFont="1" applyFill="1" applyBorder="1"/>
    <xf numFmtId="0" fontId="6" fillId="10" borderId="1" xfId="0" applyFont="1" applyFill="1" applyBorder="1"/>
    <xf numFmtId="164" fontId="6" fillId="10" borderId="1" xfId="0" applyNumberFormat="1" applyFont="1" applyFill="1" applyBorder="1"/>
    <xf numFmtId="10" fontId="6" fillId="10" borderId="1" xfId="3" applyNumberFormat="1" applyFont="1" applyFill="1" applyBorder="1"/>
    <xf numFmtId="164" fontId="0" fillId="0" borderId="13" xfId="4" applyNumberFormat="1" applyFont="1" applyBorder="1"/>
  </cellXfs>
  <cellStyles count="16">
    <cellStyle name="Euro" xfId="1" xr:uid="{00000000-0005-0000-0000-000001000000}"/>
    <cellStyle name="Milliers" xfId="4" builtinId="3"/>
    <cellStyle name="Milliers 2" xfId="11" xr:uid="{C2ED60B2-B190-4979-A96D-336F36946B8F}"/>
    <cellStyle name="Milliers 3" xfId="13" xr:uid="{5A93128A-05E7-4D1E-8571-4A2E629CC8BC}"/>
    <cellStyle name="Milliers 4" xfId="15" xr:uid="{8CCCDD44-0F41-42ED-9B43-46F2AABD3EB7}"/>
    <cellStyle name="Monétaire" xfId="2" builtinId="4"/>
    <cellStyle name="Normal" xfId="0" builtinId="0"/>
    <cellStyle name="Normal 2" xfId="5" xr:uid="{43F1FB37-8F61-4611-98CC-4A3EBFE39189}"/>
    <cellStyle name="Normal 2 2" xfId="7" xr:uid="{7D9E5F46-B23D-4B04-AA3F-A4178B7CC3A7}"/>
    <cellStyle name="Normal 3" xfId="9" xr:uid="{5C462369-58F9-4D5F-A706-7C0D34C5A6B2}"/>
    <cellStyle name="Normal 4" xfId="10" xr:uid="{145C8623-11A9-4485-8385-BA5A83F552C9}"/>
    <cellStyle name="Normal 5" xfId="6" xr:uid="{397AABB2-ACFE-4DE0-A71A-2F2899C50612}"/>
    <cellStyle name="Normal 6" xfId="12" xr:uid="{33867DA4-FF92-4805-AA9C-4BD95ABA5A72}"/>
    <cellStyle name="Normal 7" xfId="14" xr:uid="{F3D167F4-5278-44F8-BFF0-E3A699D22942}"/>
    <cellStyle name="Pourcentage" xfId="3" builtinId="5"/>
    <cellStyle name="Pourcentage 2" xfId="8" xr:uid="{1611CB0B-8930-4C5F-966D-F03C578773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4682003932477"/>
          <c:y val="3.478810879190386E-2"/>
          <c:w val="0.84198402846364573"/>
          <c:h val="0.89184608565295564"/>
        </c:manualLayout>
      </c:layout>
      <c:scatterChart>
        <c:scatterStyle val="lineMarker"/>
        <c:varyColors val="0"/>
        <c:ser>
          <c:idx val="0"/>
          <c:order val="0"/>
          <c:tx>
            <c:v>Etat initial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DEMA!$C$3:$C$8</c:f>
              <c:numCache>
                <c:formatCode>General</c:formatCode>
                <c:ptCount val="6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0.05</c:v>
                </c:pt>
                <c:pt idx="4">
                  <c:v>0.1</c:v>
                </c:pt>
                <c:pt idx="5">
                  <c:v>0.2</c:v>
                </c:pt>
              </c:numCache>
            </c:numRef>
          </c:xVal>
          <c:yVal>
            <c:numRef>
              <c:f>(DEMA!$D$3:$D$8,DEMA!$D$14:$D$19)</c:f>
              <c:numCache>
                <c:formatCode>_-* #,##0.00\ "€"_-;\-* #,##0.00\ "€"_-;_-* "-"??\ "€"_-;_-@_-</c:formatCode>
                <c:ptCount val="12"/>
                <c:pt idx="0" formatCode="_(* #,##0_);_(* \(#,##0\);_(* &quot;-&quot;??_);_(@_)">
                  <c:v>4072542</c:v>
                </c:pt>
                <c:pt idx="1">
                  <c:v>2299070</c:v>
                </c:pt>
                <c:pt idx="2">
                  <c:v>1460885</c:v>
                </c:pt>
                <c:pt idx="3">
                  <c:v>214302</c:v>
                </c:pt>
                <c:pt idx="4">
                  <c:v>158280</c:v>
                </c:pt>
                <c:pt idx="5">
                  <c:v>105120</c:v>
                </c:pt>
                <c:pt idx="6">
                  <c:v>4072542</c:v>
                </c:pt>
                <c:pt idx="7">
                  <c:v>648546</c:v>
                </c:pt>
                <c:pt idx="8">
                  <c:v>411878</c:v>
                </c:pt>
                <c:pt idx="9">
                  <c:v>201494</c:v>
                </c:pt>
                <c:pt idx="10">
                  <c:v>16241</c:v>
                </c:pt>
                <c:pt idx="11">
                  <c:v>236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55-4B69-B555-1586AF7C6545}"/>
            </c:ext>
          </c:extLst>
        </c:ser>
        <c:ser>
          <c:idx val="1"/>
          <c:order val="1"/>
          <c:tx>
            <c:v>PAPI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DEMA!$C$14:$C$19</c:f>
              <c:numCache>
                <c:formatCode>General</c:formatCode>
                <c:ptCount val="6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0.05</c:v>
                </c:pt>
                <c:pt idx="4">
                  <c:v>0.1</c:v>
                </c:pt>
                <c:pt idx="5">
                  <c:v>0.2</c:v>
                </c:pt>
              </c:numCache>
            </c:numRef>
          </c:xVal>
          <c:yVal>
            <c:numRef>
              <c:f>DEMA!$D$14:$D$19</c:f>
              <c:numCache>
                <c:formatCode>_-* #,##0.00\ "€"_-;\-* #,##0.00\ "€"_-;_-* "-"??\ "€"_-;_-@_-</c:formatCode>
                <c:ptCount val="6"/>
                <c:pt idx="0">
                  <c:v>4072542</c:v>
                </c:pt>
                <c:pt idx="1">
                  <c:v>648546</c:v>
                </c:pt>
                <c:pt idx="2">
                  <c:v>411878</c:v>
                </c:pt>
                <c:pt idx="3">
                  <c:v>201494</c:v>
                </c:pt>
                <c:pt idx="4">
                  <c:v>16241</c:v>
                </c:pt>
                <c:pt idx="5">
                  <c:v>236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55-4B69-B555-1586AF7C6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6666031"/>
        <c:axId val="866664111"/>
      </c:scatterChart>
      <c:valAx>
        <c:axId val="866666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6664111"/>
        <c:crosses val="autoZero"/>
        <c:crossBetween val="midCat"/>
      </c:valAx>
      <c:valAx>
        <c:axId val="866664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[$€-140C]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66660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0309675042058177"/>
          <c:y val="0.12088830452170708"/>
          <c:w val="0.14447701373346744"/>
          <c:h val="0.122047244094488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tx>
            <c:strRef>
              <c:f>'VAN et BC'!$D$5</c:f>
              <c:strCache>
                <c:ptCount val="1"/>
                <c:pt idx="0">
                  <c:v>Somme DEMA actualisé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'VAN et BC'!$A$6:$A$105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'VAN et BC'!$D$6:$D$105</c:f>
              <c:numCache>
                <c:formatCode>General</c:formatCode>
                <c:ptCount val="100"/>
                <c:pt idx="0">
                  <c:v>52580.317073170729</c:v>
                </c:pt>
                <c:pt idx="1">
                  <c:v>103878.18738845925</c:v>
                </c:pt>
                <c:pt idx="2">
                  <c:v>153924.89013508218</c:v>
                </c:pt>
                <c:pt idx="3">
                  <c:v>202750.94159520214</c:v>
                </c:pt>
                <c:pt idx="4">
                  <c:v>250386.11375141673</c:v>
                </c:pt>
                <c:pt idx="5">
                  <c:v>296859.4524404066</c:v>
                </c:pt>
                <c:pt idx="6">
                  <c:v>342199.29506381135</c:v>
                </c:pt>
                <c:pt idx="7">
                  <c:v>386433.28786713304</c:v>
                </c:pt>
                <c:pt idx="8">
                  <c:v>429588.40279720299</c:v>
                </c:pt>
                <c:pt idx="9">
                  <c:v>471690.95394849073</c:v>
                </c:pt>
                <c:pt idx="10">
                  <c:v>512766.61360828369</c:v>
                </c:pt>
                <c:pt idx="11">
                  <c:v>552840.4279105207</c:v>
                </c:pt>
                <c:pt idx="12">
                  <c:v>591936.83210782509</c:v>
                </c:pt>
                <c:pt idx="13">
                  <c:v>630079.66547104891</c:v>
                </c:pt>
                <c:pt idx="14">
                  <c:v>667292.18582541356</c:v>
                </c:pt>
                <c:pt idx="15">
                  <c:v>703597.0837321108</c:v>
                </c:pt>
                <c:pt idx="16">
                  <c:v>739016.49632401054</c:v>
                </c:pt>
                <c:pt idx="17">
                  <c:v>773572.02080391278</c:v>
                </c:pt>
                <c:pt idx="18">
                  <c:v>807284.72761357343</c:v>
                </c:pt>
                <c:pt idx="19">
                  <c:v>840175.17328153504</c:v>
                </c:pt>
                <c:pt idx="20">
                  <c:v>872263.4129575952</c:v>
                </c:pt>
                <c:pt idx="21">
                  <c:v>903569.01264155633</c:v>
                </c:pt>
                <c:pt idx="22">
                  <c:v>934111.06111371354</c:v>
                </c:pt>
                <c:pt idx="23">
                  <c:v>963908.18157435476</c:v>
                </c:pt>
                <c:pt idx="24">
                  <c:v>992978.54299937049</c:v>
                </c:pt>
                <c:pt idx="25">
                  <c:v>1021339.8712188981</c:v>
                </c:pt>
                <c:pt idx="26">
                  <c:v>1049009.4597257543</c:v>
                </c:pt>
                <c:pt idx="27">
                  <c:v>1076004.1802202482</c:v>
                </c:pt>
                <c:pt idx="28">
                  <c:v>1102340.4928978032</c:v>
                </c:pt>
                <c:pt idx="29">
                  <c:v>1128034.4564856617</c:v>
                </c:pt>
                <c:pt idx="30">
                  <c:v>1153101.738034792</c:v>
                </c:pt>
                <c:pt idx="31">
                  <c:v>1177557.622472968</c:v>
                </c:pt>
                <c:pt idx="32">
                  <c:v>1201417.0219248468</c:v>
                </c:pt>
                <c:pt idx="33">
                  <c:v>1224694.4848047285</c:v>
                </c:pt>
                <c:pt idx="34">
                  <c:v>1247404.2046875402</c:v>
                </c:pt>
                <c:pt idx="35">
                  <c:v>1269560.0289634538</c:v>
                </c:pt>
                <c:pt idx="36">
                  <c:v>1291175.4672814184</c:v>
                </c:pt>
                <c:pt idx="37">
                  <c:v>1312263.6997867497</c:v>
                </c:pt>
                <c:pt idx="38">
                  <c:v>1332837.5851578047</c:v>
                </c:pt>
                <c:pt idx="39">
                  <c:v>1352909.6684466389</c:v>
                </c:pt>
                <c:pt idx="40">
                  <c:v>1372492.1887284282</c:v>
                </c:pt>
                <c:pt idx="41">
                  <c:v>1391597.0865643204</c:v>
                </c:pt>
                <c:pt idx="42">
                  <c:v>1410236.0112822638</c:v>
                </c:pt>
                <c:pt idx="43">
                  <c:v>1428420.3280802574</c:v>
                </c:pt>
                <c:pt idx="44">
                  <c:v>1446161.1249563487</c:v>
                </c:pt>
                <c:pt idx="45">
                  <c:v>1463469.2194696085</c:v>
                </c:pt>
                <c:pt idx="46">
                  <c:v>1480355.1653362035</c:v>
                </c:pt>
                <c:pt idx="47">
                  <c:v>1496829.2588645888</c:v>
                </c:pt>
                <c:pt idx="48">
                  <c:v>1522813.5573185482</c:v>
                </c:pt>
                <c:pt idx="49">
                  <c:v>1548413.851361858</c:v>
                </c:pt>
                <c:pt idx="50">
                  <c:v>1573635.8159365472</c:v>
                </c:pt>
                <c:pt idx="51">
                  <c:v>1598485.0421185072</c:v>
                </c:pt>
                <c:pt idx="52">
                  <c:v>1622967.0383568914</c:v>
                </c:pt>
                <c:pt idx="53">
                  <c:v>1647087.231695201</c:v>
                </c:pt>
                <c:pt idx="54">
                  <c:v>1670850.9689743237</c:v>
                </c:pt>
                <c:pt idx="55">
                  <c:v>1694263.5180177945</c:v>
                </c:pt>
                <c:pt idx="56">
                  <c:v>1717330.068799539</c:v>
                </c:pt>
                <c:pt idx="57">
                  <c:v>1740055.7345943612</c:v>
                </c:pt>
                <c:pt idx="58">
                  <c:v>1762445.5531114272</c:v>
                </c:pt>
                <c:pt idx="59">
                  <c:v>1784504.4876109997</c:v>
                </c:pt>
                <c:pt idx="60">
                  <c:v>1806237.4280046674</c:v>
                </c:pt>
                <c:pt idx="61">
                  <c:v>1827649.1919393153</c:v>
                </c:pt>
                <c:pt idx="62">
                  <c:v>1848744.5258650768</c:v>
                </c:pt>
                <c:pt idx="63">
                  <c:v>1869528.1060875019</c:v>
                </c:pt>
                <c:pt idx="64">
                  <c:v>1890004.5398041769</c:v>
                </c:pt>
                <c:pt idx="65">
                  <c:v>1910178.3661260242</c:v>
                </c:pt>
                <c:pt idx="66">
                  <c:v>1930054.0570835092</c:v>
                </c:pt>
                <c:pt idx="67">
                  <c:v>1949636.0186179772</c:v>
                </c:pt>
                <c:pt idx="68">
                  <c:v>1968928.5915583398</c:v>
                </c:pt>
                <c:pt idx="69">
                  <c:v>1987936.0525833275</c:v>
                </c:pt>
                <c:pt idx="70">
                  <c:v>2006662.6151695224</c:v>
                </c:pt>
                <c:pt idx="71">
                  <c:v>2025112.4305253793</c:v>
                </c:pt>
                <c:pt idx="72">
                  <c:v>2043289.5885114451</c:v>
                </c:pt>
                <c:pt idx="73">
                  <c:v>2061198.1185469781</c:v>
                </c:pt>
                <c:pt idx="74">
                  <c:v>2078841.9905031682</c:v>
                </c:pt>
                <c:pt idx="75">
                  <c:v>2096225.1155831586</c:v>
                </c:pt>
                <c:pt idx="76">
                  <c:v>2113351.3471890604</c:v>
                </c:pt>
                <c:pt idx="77">
                  <c:v>2130224.4817761555</c:v>
                </c:pt>
                <c:pt idx="78">
                  <c:v>2146848.2596944761</c:v>
                </c:pt>
                <c:pt idx="79">
                  <c:v>2163226.3660179446</c:v>
                </c:pt>
                <c:pt idx="80">
                  <c:v>2179362.4313612632</c:v>
                </c:pt>
                <c:pt idx="81">
                  <c:v>2195260.0326847299</c:v>
                </c:pt>
                <c:pt idx="82">
                  <c:v>2210922.6940871603</c:v>
                </c:pt>
                <c:pt idx="83">
                  <c:v>2226353.8875870914</c:v>
                </c:pt>
                <c:pt idx="84">
                  <c:v>2241557.0338924425</c:v>
                </c:pt>
                <c:pt idx="85">
                  <c:v>2256535.503158798</c:v>
                </c:pt>
                <c:pt idx="86">
                  <c:v>2271292.6157364883</c:v>
                </c:pt>
                <c:pt idx="87">
                  <c:v>2285831.6429066267</c:v>
                </c:pt>
                <c:pt idx="88">
                  <c:v>2300155.8076062701</c:v>
                </c:pt>
                <c:pt idx="89">
                  <c:v>2314268.2851428646</c:v>
                </c:pt>
                <c:pt idx="90">
                  <c:v>2328172.2038981305</c:v>
                </c:pt>
                <c:pt idx="91">
                  <c:v>2341870.6460215449</c:v>
                </c:pt>
                <c:pt idx="92">
                  <c:v>2355366.648113579</c:v>
                </c:pt>
                <c:pt idx="93">
                  <c:v>2368663.2018988342</c:v>
                </c:pt>
                <c:pt idx="94">
                  <c:v>2381763.2548892335</c:v>
                </c:pt>
                <c:pt idx="95">
                  <c:v>2394669.71103741</c:v>
                </c:pt>
                <c:pt idx="96">
                  <c:v>2407385.4313804409</c:v>
                </c:pt>
                <c:pt idx="97">
                  <c:v>2419913.2346740677</c:v>
                </c:pt>
                <c:pt idx="98">
                  <c:v>2432255.8980175424</c:v>
                </c:pt>
                <c:pt idx="99">
                  <c:v>2444416.1574692414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C3B-4DFF-9274-4863C521E27A}"/>
            </c:ext>
          </c:extLst>
        </c:ser>
        <c:ser>
          <c:idx val="4"/>
          <c:order val="1"/>
          <c:tx>
            <c:strRef>
              <c:f>'VAN et BC'!$F$5</c:f>
              <c:strCache>
                <c:ptCount val="1"/>
                <c:pt idx="0">
                  <c:v>Somme Coûts actualisés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'VAN et BC'!$A$6:$A$105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'VAN et BC'!$F$6:$F$105</c:f>
              <c:numCache>
                <c:formatCode>_-* #,##0.00\ "€"_-;\-* #,##0.00\ "€"_-;_-* "-"??\ "€"_-;_-@_-</c:formatCode>
                <c:ptCount val="100"/>
                <c:pt idx="0">
                  <c:v>4481294.3902439028</c:v>
                </c:pt>
                <c:pt idx="1">
                  <c:v>4624049.8929208806</c:v>
                </c:pt>
                <c:pt idx="2">
                  <c:v>4763323.5540691521</c:v>
                </c:pt>
                <c:pt idx="3">
                  <c:v>4899200.2966528311</c:v>
                </c:pt>
                <c:pt idx="4">
                  <c:v>5031762.9723442253</c:v>
                </c:pt>
                <c:pt idx="5">
                  <c:v>5161092.4120431468</c:v>
                </c:pt>
                <c:pt idx="6">
                  <c:v>5287267.4751640456</c:v>
                </c:pt>
                <c:pt idx="7">
                  <c:v>5410365.0977210198</c:v>
                </c:pt>
                <c:pt idx="8">
                  <c:v>5530460.3392400192</c:v>
                </c:pt>
                <c:pt idx="9">
                  <c:v>5647626.4285268476</c:v>
                </c:pt>
                <c:pt idx="10">
                  <c:v>5761934.8083188757</c:v>
                </c:pt>
                <c:pt idx="11">
                  <c:v>5873455.1788476836</c:v>
                </c:pt>
                <c:pt idx="12">
                  <c:v>5982255.5403392036</c:v>
                </c:pt>
                <c:pt idx="13">
                  <c:v>6088402.2344772723</c:v>
                </c:pt>
                <c:pt idx="14">
                  <c:v>6191959.9848558754</c:v>
                </c:pt>
                <c:pt idx="15">
                  <c:v>6292991.9364447566</c:v>
                </c:pt>
                <c:pt idx="16">
                  <c:v>6391559.6940924451</c:v>
                </c:pt>
                <c:pt idx="17">
                  <c:v>6487723.3600901905</c:v>
                </c:pt>
                <c:pt idx="18">
                  <c:v>6581541.5708196983</c:v>
                </c:pt>
                <c:pt idx="19">
                  <c:v>6673071.5325070228</c:v>
                </c:pt>
                <c:pt idx="20">
                  <c:v>6762369.0561044123</c:v>
                </c:pt>
                <c:pt idx="21">
                  <c:v>6849488.591321378</c:v>
                </c:pt>
                <c:pt idx="22">
                  <c:v>6934483.2598257344</c:v>
                </c:pt>
                <c:pt idx="23">
                  <c:v>7017404.8876348631</c:v>
                </c:pt>
                <c:pt idx="24">
                  <c:v>7098304.0367169399</c:v>
                </c:pt>
                <c:pt idx="25">
                  <c:v>7177230.0358214052</c:v>
                </c:pt>
                <c:pt idx="26">
                  <c:v>7254231.010557469</c:v>
                </c:pt>
                <c:pt idx="27">
                  <c:v>7329353.9127389947</c:v>
                </c:pt>
                <c:pt idx="28">
                  <c:v>7402644.5490136538</c:v>
                </c:pt>
                <c:pt idx="29" formatCode="General">
                  <c:v>7474147.6087938091</c:v>
                </c:pt>
                <c:pt idx="30">
                  <c:v>7543906.6915061558</c:v>
                </c:pt>
                <c:pt idx="31">
                  <c:v>7611964.3331767377</c:v>
                </c:pt>
                <c:pt idx="32">
                  <c:v>7678362.0323675489</c:v>
                </c:pt>
                <c:pt idx="33">
                  <c:v>7743140.2754805358</c:v>
                </c:pt>
                <c:pt idx="34">
                  <c:v>7806338.561444425</c:v>
                </c:pt>
                <c:pt idx="35">
                  <c:v>7867995.4257994397</c:v>
                </c:pt>
                <c:pt idx="36">
                  <c:v>7928148.4641945753</c:v>
                </c:pt>
                <c:pt idx="37">
                  <c:v>7986834.3553117812</c:v>
                </c:pt>
                <c:pt idx="38">
                  <c:v>8044088.8832310066</c:v>
                </c:pt>
                <c:pt idx="39">
                  <c:v>8099946.9592497628</c:v>
                </c:pt>
                <c:pt idx="40">
                  <c:v>8154442.6431705002</c:v>
                </c:pt>
                <c:pt idx="41">
                  <c:v>8207609.1640687808</c:v>
                </c:pt>
                <c:pt idx="42">
                  <c:v>8259478.9405549085</c:v>
                </c:pt>
                <c:pt idx="43">
                  <c:v>8310083.6005413746</c:v>
                </c:pt>
                <c:pt idx="44">
                  <c:v>8359454.0005281707</c:v>
                </c:pt>
                <c:pt idx="45">
                  <c:v>8407620.244417727</c:v>
                </c:pt>
                <c:pt idx="46">
                  <c:v>8454611.7018709537</c:v>
                </c:pt>
                <c:pt idx="47">
                  <c:v>8500457.0262155645</c:v>
                </c:pt>
                <c:pt idx="48">
                  <c:v>8572768.0513069518</c:v>
                </c:pt>
                <c:pt idx="49">
                  <c:v>8644010.4405595511</c:v>
                </c:pt>
                <c:pt idx="50">
                  <c:v>8714199.9866212253</c:v>
                </c:pt>
                <c:pt idx="51">
                  <c:v>8783352.248750953</c:v>
                </c:pt>
                <c:pt idx="52">
                  <c:v>8851482.5562679265</c:v>
                </c:pt>
                <c:pt idx="53">
                  <c:v>8918606.0119496733</c:v>
                </c:pt>
                <c:pt idx="54">
                  <c:v>8984737.4953799658</c:v>
                </c:pt>
                <c:pt idx="55">
                  <c:v>9049891.6662472486</c:v>
                </c:pt>
                <c:pt idx="56">
                  <c:v>9114082.9675943255</c:v>
                </c:pt>
                <c:pt idx="57">
                  <c:v>9177325.6290200166</c:v>
                </c:pt>
                <c:pt idx="58">
                  <c:v>9239633.6698335055</c:v>
                </c:pt>
                <c:pt idx="59">
                  <c:v>9301020.9021620676</c:v>
                </c:pt>
                <c:pt idx="60">
                  <c:v>9361500.9340128675</c:v>
                </c:pt>
                <c:pt idx="61">
                  <c:v>9421087.1722895168</c:v>
                </c:pt>
                <c:pt idx="62">
                  <c:v>9479792.8257640488</c:v>
                </c:pt>
                <c:pt idx="63">
                  <c:v>9537630.9080049656</c:v>
                </c:pt>
                <c:pt idx="64">
                  <c:v>9594614.2402620278</c:v>
                </c:pt>
                <c:pt idx="65">
                  <c:v>9650755.4543083943</c:v>
                </c:pt>
                <c:pt idx="66">
                  <c:v>9706066.995240774</c:v>
                </c:pt>
                <c:pt idx="67">
                  <c:v>9760561.124238193</c:v>
                </c:pt>
                <c:pt idx="68">
                  <c:v>9814249.9212799855</c:v>
                </c:pt>
                <c:pt idx="69">
                  <c:v>9867145.287823623</c:v>
                </c:pt>
                <c:pt idx="70">
                  <c:v>9919258.9494429715</c:v>
                </c:pt>
                <c:pt idx="71">
                  <c:v>9970602.4584275503</c:v>
                </c:pt>
                <c:pt idx="72">
                  <c:v>10021187.196343392</c:v>
                </c:pt>
                <c:pt idx="73">
                  <c:v>10071024.376556044</c:v>
                </c:pt>
                <c:pt idx="74">
                  <c:v>10120125.046716291</c:v>
                </c:pt>
                <c:pt idx="75">
                  <c:v>10168500.091209147</c:v>
                </c:pt>
                <c:pt idx="76">
                  <c:v>10216160.23356664</c:v>
                </c:pt>
                <c:pt idx="77">
                  <c:v>10263116.038844958</c:v>
                </c:pt>
                <c:pt idx="78">
                  <c:v>10309377.915966453</c:v>
                </c:pt>
                <c:pt idx="79">
                  <c:v>10354956.120027039</c:v>
                </c:pt>
                <c:pt idx="80">
                  <c:v>10399860.75456949</c:v>
                </c:pt>
                <c:pt idx="81">
                  <c:v>10444101.773823135</c:v>
                </c:pt>
                <c:pt idx="82">
                  <c:v>10487688.98491047</c:v>
                </c:pt>
                <c:pt idx="83">
                  <c:v>10530632.050021145</c:v>
                </c:pt>
                <c:pt idx="84">
                  <c:v>10572940.488553829</c:v>
                </c:pt>
                <c:pt idx="85">
                  <c:v>10614623.679226425</c:v>
                </c:pt>
                <c:pt idx="86">
                  <c:v>10655690.862155091</c:v>
                </c:pt>
                <c:pt idx="87">
                  <c:v>10696151.140902545</c:v>
                </c:pt>
                <c:pt idx="88">
                  <c:v>10736013.484496096</c:v>
                </c:pt>
                <c:pt idx="89">
                  <c:v>10775286.729415851</c:v>
                </c:pt>
                <c:pt idx="90">
                  <c:v>10813979.581553539</c:v>
                </c:pt>
                <c:pt idx="91">
                  <c:v>10852100.618142396</c:v>
                </c:pt>
                <c:pt idx="92">
                  <c:v>10889658.289658511</c:v>
                </c:pt>
                <c:pt idx="93">
                  <c:v>10926660.921694092</c:v>
                </c:pt>
                <c:pt idx="94">
                  <c:v>10963116.716803038</c:v>
                </c:pt>
                <c:pt idx="95">
                  <c:v>10999033.756319242</c:v>
                </c:pt>
                <c:pt idx="96">
                  <c:v>11034420.002148014</c:v>
                </c:pt>
                <c:pt idx="97">
                  <c:v>11069283.298531041</c:v>
                </c:pt>
                <c:pt idx="98">
                  <c:v>11103631.373785254</c:v>
                </c:pt>
                <c:pt idx="99">
                  <c:v>11137471.842016006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C3B-4DFF-9274-4863C521E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6622831"/>
        <c:axId val="866625711"/>
      </c:scatterChart>
      <c:valAx>
        <c:axId val="866622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6625711"/>
        <c:crosses val="autoZero"/>
        <c:crossBetween val="midCat"/>
      </c:valAx>
      <c:valAx>
        <c:axId val="866625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[$€-180C]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66228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706755</xdr:colOff>
      <xdr:row>5</xdr:row>
      <xdr:rowOff>40005</xdr:rowOff>
    </xdr:from>
    <xdr:to>
      <xdr:col>16</xdr:col>
      <xdr:colOff>723900</xdr:colOff>
      <xdr:row>26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A0F86C9-F21E-4B91-8B3A-00B2E09A0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15</xdr:row>
      <xdr:rowOff>131445</xdr:rowOff>
    </xdr:from>
    <xdr:to>
      <xdr:col>15</xdr:col>
      <xdr:colOff>123825</xdr:colOff>
      <xdr:row>35</xdr:row>
      <xdr:rowOff>11430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77FD715-B72A-4EB6-19B8-A66DEADCB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K31"/>
  <sheetViews>
    <sheetView workbookViewId="0">
      <selection activeCell="D24" sqref="D24"/>
    </sheetView>
  </sheetViews>
  <sheetFormatPr baseColWidth="10" defaultColWidth="9.21875" defaultRowHeight="13.2" x14ac:dyDescent="0.25"/>
  <cols>
    <col min="1" max="1" width="14.44140625" customWidth="1"/>
    <col min="2" max="2" width="17.21875" bestFit="1" customWidth="1"/>
    <col min="3" max="3" width="11.44140625" customWidth="1"/>
    <col min="4" max="4" width="38.44140625" style="58" bestFit="1" customWidth="1"/>
    <col min="5" max="5" width="22.77734375" customWidth="1"/>
    <col min="6" max="6" width="23" customWidth="1"/>
    <col min="7" max="7" width="20.77734375" customWidth="1"/>
    <col min="8" max="8" width="27.77734375" hidden="1" customWidth="1"/>
    <col min="9" max="9" width="11.44140625" customWidth="1"/>
    <col min="10" max="10" width="16.5546875" bestFit="1" customWidth="1"/>
    <col min="11" max="256" width="11.44140625" customWidth="1"/>
  </cols>
  <sheetData>
    <row r="1" spans="1:11" ht="13.8" thickBot="1" x14ac:dyDescent="0.3">
      <c r="A1" s="13" t="s">
        <v>0</v>
      </c>
    </row>
    <row r="2" spans="1:11" ht="27" thickBot="1" x14ac:dyDescent="0.3">
      <c r="A2" s="12" t="s">
        <v>1</v>
      </c>
      <c r="B2" s="12" t="s">
        <v>2</v>
      </c>
      <c r="C2" s="12" t="s">
        <v>3</v>
      </c>
      <c r="D2" s="59" t="s">
        <v>4</v>
      </c>
      <c r="E2" s="30" t="s">
        <v>5</v>
      </c>
      <c r="F2" s="30" t="s">
        <v>6</v>
      </c>
      <c r="G2" s="31" t="s">
        <v>7</v>
      </c>
      <c r="H2" s="7" t="s">
        <v>8</v>
      </c>
    </row>
    <row r="3" spans="1:11" ht="13.8" thickBot="1" x14ac:dyDescent="0.3">
      <c r="A3" s="12" t="s">
        <v>9</v>
      </c>
      <c r="B3" s="32" t="s">
        <v>9</v>
      </c>
      <c r="C3" s="32">
        <v>0</v>
      </c>
      <c r="D3" s="59">
        <f>B31</f>
        <v>4072542</v>
      </c>
      <c r="E3" s="61">
        <f>(D4-D3)/(C4-C3)</f>
        <v>-177347200</v>
      </c>
      <c r="F3" s="40">
        <f>D4-(C4*E3)</f>
        <v>4072542</v>
      </c>
      <c r="G3" s="33">
        <f>((E3*(C4^2)/2)+F3*C4)-((E3*(C3^2)/2)+F3*C3)</f>
        <v>31858.059999999998</v>
      </c>
      <c r="H3" s="5"/>
      <c r="J3" s="27">
        <v>3854845.6624999763</v>
      </c>
      <c r="K3">
        <v>2551655.1380045121</v>
      </c>
    </row>
    <row r="4" spans="1:11" x14ac:dyDescent="0.25">
      <c r="A4" s="1" t="s">
        <v>10</v>
      </c>
      <c r="B4" s="1">
        <v>100</v>
      </c>
      <c r="C4" s="1">
        <f>1/B4</f>
        <v>0.01</v>
      </c>
      <c r="D4" s="27">
        <f>B30</f>
        <v>2299070</v>
      </c>
      <c r="E4" s="61">
        <f>(D5-D4)/(C5-C4)</f>
        <v>-83818500</v>
      </c>
      <c r="F4" s="40">
        <f>D5-(C5*E4)</f>
        <v>3137255</v>
      </c>
      <c r="G4" s="33">
        <f>((E4*(C5^2)/2)+F4*C5)-((E4*(C4^2)/2)+F4*C4)</f>
        <v>18799.774999999994</v>
      </c>
      <c r="H4" s="8">
        <v>10000000</v>
      </c>
      <c r="J4" s="27">
        <v>39385073.587381206</v>
      </c>
      <c r="K4">
        <v>10458531.830272175</v>
      </c>
    </row>
    <row r="5" spans="1:11" x14ac:dyDescent="0.25">
      <c r="A5" s="1" t="s">
        <v>11</v>
      </c>
      <c r="B5" s="1">
        <v>50</v>
      </c>
      <c r="C5" s="1">
        <f>1/B5</f>
        <v>0.02</v>
      </c>
      <c r="D5" s="27">
        <f>B29</f>
        <v>1460885</v>
      </c>
      <c r="E5" s="61">
        <f>(D6-D5)/(C6-C5)</f>
        <v>-41552766.666666664</v>
      </c>
      <c r="F5" s="40">
        <f>D6-(C6*E5)</f>
        <v>2291940.333333333</v>
      </c>
      <c r="G5" s="33">
        <f>((E5*(C6^2)/2)+F5*C6)-((E5*(C5^2)/2)+F5*C5)</f>
        <v>25127.804999999993</v>
      </c>
      <c r="H5" s="9">
        <v>8500000</v>
      </c>
      <c r="J5" s="27">
        <v>45396999.662382297</v>
      </c>
      <c r="K5">
        <v>15005963.728141434</v>
      </c>
    </row>
    <row r="6" spans="1:11" x14ac:dyDescent="0.25">
      <c r="A6" s="1" t="s">
        <v>12</v>
      </c>
      <c r="B6" s="1">
        <v>20</v>
      </c>
      <c r="C6" s="1">
        <f>1/B6</f>
        <v>0.05</v>
      </c>
      <c r="D6" s="27">
        <f>B28</f>
        <v>214302</v>
      </c>
      <c r="E6" s="61">
        <f>(D7-D6)/(C7-C6)</f>
        <v>-1120440</v>
      </c>
      <c r="F6" s="61">
        <f>D7-(C7*E6)</f>
        <v>270324</v>
      </c>
      <c r="G6" s="62">
        <f>((E6*(C7^2)/2)+F6*C7)-((E6*(C6^2)/2)+F6*C6)</f>
        <v>9314.5499999999993</v>
      </c>
      <c r="H6" s="9">
        <v>3000000</v>
      </c>
      <c r="J6" s="27">
        <v>64927454.943624057</v>
      </c>
      <c r="K6">
        <v>48513486.135976784</v>
      </c>
    </row>
    <row r="7" spans="1:11" x14ac:dyDescent="0.25">
      <c r="A7" s="1"/>
      <c r="B7" s="1">
        <v>10</v>
      </c>
      <c r="C7" s="1">
        <f>1/B7</f>
        <v>0.1</v>
      </c>
      <c r="D7" s="27">
        <f>B27</f>
        <v>158280</v>
      </c>
      <c r="E7" s="61">
        <f>(D8-D7)/(C8-C7)</f>
        <v>-531600</v>
      </c>
      <c r="F7" s="61">
        <f>D8-(C8*E7)</f>
        <v>211440</v>
      </c>
      <c r="G7" s="62">
        <f>((E7*(C8^2)/2)+F7*C8)-((E7*(C7^2)/2)+F7*C7)</f>
        <v>13170</v>
      </c>
      <c r="H7" s="9"/>
      <c r="J7" s="27"/>
    </row>
    <row r="8" spans="1:11" x14ac:dyDescent="0.25">
      <c r="A8" s="1" t="s">
        <v>13</v>
      </c>
      <c r="B8" s="1">
        <v>5</v>
      </c>
      <c r="C8" s="1">
        <f>1/B8</f>
        <v>0.2</v>
      </c>
      <c r="D8" s="27">
        <f>B26</f>
        <v>105120</v>
      </c>
      <c r="E8" s="61"/>
      <c r="F8" s="61">
        <f t="shared" ref="F8" si="0">D9-(C9*E8)</f>
        <v>0</v>
      </c>
      <c r="G8" s="62">
        <f t="shared" ref="G8" si="1">((E8*(C9^2)/2)+F8*C9)-((E8*(C8^2)/2)+F8*C8)</f>
        <v>0</v>
      </c>
      <c r="H8" s="9">
        <v>1000000</v>
      </c>
      <c r="J8" s="27"/>
    </row>
    <row r="9" spans="1:11" ht="13.8" thickBot="1" x14ac:dyDescent="0.3">
      <c r="A9" s="1"/>
      <c r="B9" s="1"/>
      <c r="C9" s="1"/>
      <c r="D9" s="60"/>
      <c r="E9" s="40"/>
      <c r="F9" s="40"/>
      <c r="G9" s="33"/>
      <c r="H9" s="10">
        <v>300000</v>
      </c>
      <c r="J9" s="27"/>
    </row>
    <row r="10" spans="1:11" x14ac:dyDescent="0.25">
      <c r="A10" s="1"/>
      <c r="B10" s="42"/>
      <c r="C10" s="42"/>
      <c r="D10" s="60"/>
      <c r="E10" s="40"/>
      <c r="F10" s="40"/>
      <c r="G10" s="33"/>
      <c r="H10" s="6"/>
      <c r="J10" s="27"/>
    </row>
    <row r="11" spans="1:11" ht="15" x14ac:dyDescent="0.25">
      <c r="F11" s="34" t="s">
        <v>14</v>
      </c>
      <c r="G11" s="34">
        <f>SUM(G3:G8)</f>
        <v>98270.189999999988</v>
      </c>
      <c r="J11" s="27"/>
    </row>
    <row r="12" spans="1:11" ht="13.8" thickBot="1" x14ac:dyDescent="0.3">
      <c r="A12" s="13" t="s">
        <v>15</v>
      </c>
      <c r="J12" s="27"/>
    </row>
    <row r="13" spans="1:11" ht="27" thickBot="1" x14ac:dyDescent="0.3">
      <c r="A13" s="12" t="s">
        <v>1</v>
      </c>
      <c r="B13" s="12" t="s">
        <v>2</v>
      </c>
      <c r="C13" s="12" t="s">
        <v>3</v>
      </c>
      <c r="D13" s="59" t="s">
        <v>4</v>
      </c>
      <c r="E13" s="30" t="s">
        <v>5</v>
      </c>
      <c r="F13" s="30" t="s">
        <v>6</v>
      </c>
      <c r="G13" s="31" t="s">
        <v>7</v>
      </c>
      <c r="H13" s="7" t="s">
        <v>8</v>
      </c>
    </row>
    <row r="14" spans="1:11" ht="13.8" thickBot="1" x14ac:dyDescent="0.3">
      <c r="A14" s="12" t="s">
        <v>9</v>
      </c>
      <c r="B14" s="32" t="s">
        <v>9</v>
      </c>
      <c r="C14" s="32">
        <v>0</v>
      </c>
      <c r="D14" s="27">
        <f>C31</f>
        <v>4072542</v>
      </c>
      <c r="E14" s="40">
        <f>(D15-D14)/(C15-C14)</f>
        <v>-342399600</v>
      </c>
      <c r="F14" s="40">
        <f>D15-(C15*E14)</f>
        <v>4072542</v>
      </c>
      <c r="G14" s="33">
        <f>((E14*(C15^2)/2)+F14*C15)-((E14*(C14^2)/2)+F14*C14)</f>
        <v>23605.439999999999</v>
      </c>
      <c r="H14" s="5"/>
      <c r="J14" s="27">
        <v>3854845.6624999763</v>
      </c>
      <c r="K14">
        <v>2551655.1380045121</v>
      </c>
    </row>
    <row r="15" spans="1:11" x14ac:dyDescent="0.25">
      <c r="A15" s="1" t="s">
        <v>10</v>
      </c>
      <c r="B15" s="1">
        <v>100</v>
      </c>
      <c r="C15" s="1">
        <f>1/B15</f>
        <v>0.01</v>
      </c>
      <c r="D15" s="27">
        <f>C30</f>
        <v>648546</v>
      </c>
      <c r="E15" s="40">
        <f>(D16-D15)/(C16-C15)</f>
        <v>-23666800</v>
      </c>
      <c r="F15" s="40">
        <f>D16-(C16*E15)</f>
        <v>885214</v>
      </c>
      <c r="G15" s="33">
        <f>((E15*(C16^2)/2)+F15*C16)-((E15*(C15^2)/2)+F15*C15)</f>
        <v>5302.119999999999</v>
      </c>
      <c r="H15" s="8">
        <v>10000000</v>
      </c>
      <c r="J15" s="27">
        <v>39385073.587381206</v>
      </c>
      <c r="K15">
        <v>10458531.830272175</v>
      </c>
    </row>
    <row r="16" spans="1:11" x14ac:dyDescent="0.25">
      <c r="A16" s="1" t="s">
        <v>11</v>
      </c>
      <c r="B16" s="1">
        <v>50</v>
      </c>
      <c r="C16" s="1">
        <f>1/B16</f>
        <v>0.02</v>
      </c>
      <c r="D16" s="27">
        <f>C29</f>
        <v>411878</v>
      </c>
      <c r="E16" s="40">
        <f>(D17-D16)/(C17-C16)</f>
        <v>-7012799.9999999991</v>
      </c>
      <c r="F16" s="40">
        <f>D17-(C17*E16)</f>
        <v>552134</v>
      </c>
      <c r="G16" s="33">
        <f>((E16*(C17^2)/2)+F16*C17)-((E16*(C16^2)/2)+F16*C16)</f>
        <v>9200.58</v>
      </c>
      <c r="H16" s="9">
        <v>8500000</v>
      </c>
      <c r="J16" s="27">
        <v>45396999.662382297</v>
      </c>
      <c r="K16">
        <v>15005963.728141434</v>
      </c>
    </row>
    <row r="17" spans="1:11" x14ac:dyDescent="0.25">
      <c r="A17" s="1" t="s">
        <v>12</v>
      </c>
      <c r="B17" s="1">
        <v>20</v>
      </c>
      <c r="C17" s="1">
        <f>1/B17</f>
        <v>0.05</v>
      </c>
      <c r="D17" s="27">
        <f>C28</f>
        <v>201494</v>
      </c>
      <c r="E17" s="61">
        <f>(D18-D17)/(C18-C17)</f>
        <v>-3705060</v>
      </c>
      <c r="F17" s="61">
        <f>D18-(C18*E17)</f>
        <v>386747</v>
      </c>
      <c r="G17" s="62">
        <f>((E17*(C18^2)/2)+F17*C18)-((E17*(C17^2)/2)+F17*C17)</f>
        <v>5443.375</v>
      </c>
      <c r="H17" s="9">
        <v>3000000</v>
      </c>
      <c r="J17" s="27">
        <v>64927454.943624057</v>
      </c>
      <c r="K17">
        <v>48513486.135976784</v>
      </c>
    </row>
    <row r="18" spans="1:11" x14ac:dyDescent="0.25">
      <c r="A18" s="1"/>
      <c r="B18" s="1">
        <v>10</v>
      </c>
      <c r="C18" s="1">
        <f>1/B18</f>
        <v>0.1</v>
      </c>
      <c r="D18" s="27">
        <f>C27</f>
        <v>16241</v>
      </c>
      <c r="E18" s="61">
        <f t="shared" ref="E18" si="2">(D19-D18)/(C19-C18)</f>
        <v>-160050</v>
      </c>
      <c r="F18" s="61">
        <f t="shared" ref="F18:F19" si="3">D19-(C19*E18)</f>
        <v>32246</v>
      </c>
      <c r="G18" s="62">
        <f t="shared" ref="G18:G19" si="4">((E18*(C19^2)/2)+F18*C19)-((E18*(C18^2)/2)+F18*C18)</f>
        <v>823.84999999999991</v>
      </c>
      <c r="H18" s="9"/>
      <c r="J18" s="27"/>
    </row>
    <row r="19" spans="1:11" x14ac:dyDescent="0.25">
      <c r="A19" s="1" t="s">
        <v>13</v>
      </c>
      <c r="B19" s="1">
        <v>5</v>
      </c>
      <c r="C19" s="1">
        <f>1/B19</f>
        <v>0.2</v>
      </c>
      <c r="D19" s="27">
        <f>C26</f>
        <v>236</v>
      </c>
      <c r="E19" s="61"/>
      <c r="F19" s="61">
        <f t="shared" si="3"/>
        <v>0</v>
      </c>
      <c r="G19" s="62">
        <f t="shared" si="4"/>
        <v>0</v>
      </c>
      <c r="H19" s="9">
        <v>1000000</v>
      </c>
      <c r="J19" s="27"/>
    </row>
    <row r="20" spans="1:11" ht="13.8" thickBot="1" x14ac:dyDescent="0.3">
      <c r="A20" s="1"/>
      <c r="B20" s="1"/>
      <c r="C20" s="1"/>
      <c r="D20" s="60"/>
      <c r="E20" s="40"/>
      <c r="F20" s="40"/>
      <c r="G20" s="33"/>
      <c r="H20" s="10">
        <v>300000</v>
      </c>
      <c r="J20" s="27"/>
    </row>
    <row r="21" spans="1:11" ht="15" x14ac:dyDescent="0.25">
      <c r="A21" s="1"/>
      <c r="B21" s="42"/>
      <c r="C21" s="42"/>
      <c r="D21" s="60"/>
      <c r="E21" s="40"/>
      <c r="F21" s="34" t="s">
        <v>14</v>
      </c>
      <c r="G21" s="34">
        <f>SUM(G13:G18)</f>
        <v>44375.364999999998</v>
      </c>
      <c r="H21" s="6"/>
      <c r="J21" s="27"/>
    </row>
    <row r="22" spans="1:11" ht="17.399999999999999" x14ac:dyDescent="0.3">
      <c r="A22" s="56"/>
    </row>
    <row r="24" spans="1:11" ht="17.399999999999999" x14ac:dyDescent="0.3">
      <c r="A24" s="29"/>
      <c r="E24" s="28"/>
      <c r="F24" s="11" t="s">
        <v>16</v>
      </c>
      <c r="G24" s="35">
        <f>G11-G21</f>
        <v>53894.82499999999</v>
      </c>
    </row>
    <row r="25" spans="1:11" x14ac:dyDescent="0.25">
      <c r="E25" s="28"/>
    </row>
    <row r="26" spans="1:11" ht="14.4" x14ac:dyDescent="0.25">
      <c r="B26" s="63">
        <v>105120</v>
      </c>
      <c r="C26" s="63">
        <v>236</v>
      </c>
      <c r="E26" s="28"/>
    </row>
    <row r="27" spans="1:11" ht="14.4" x14ac:dyDescent="0.25">
      <c r="B27" s="63">
        <v>158280</v>
      </c>
      <c r="C27" s="63">
        <v>16241</v>
      </c>
      <c r="E27" s="28"/>
    </row>
    <row r="28" spans="1:11" ht="14.4" x14ac:dyDescent="0.25">
      <c r="B28" s="63">
        <v>214302</v>
      </c>
      <c r="C28" s="63">
        <v>201494</v>
      </c>
      <c r="E28" s="28"/>
    </row>
    <row r="29" spans="1:11" ht="14.4" x14ac:dyDescent="0.25">
      <c r="B29" s="63">
        <v>1460885</v>
      </c>
      <c r="C29" s="63">
        <v>411878</v>
      </c>
      <c r="E29" s="28"/>
    </row>
    <row r="30" spans="1:11" ht="14.4" x14ac:dyDescent="0.25">
      <c r="B30" s="63">
        <v>2299070</v>
      </c>
      <c r="C30" s="63">
        <v>648546</v>
      </c>
    </row>
    <row r="31" spans="1:11" ht="14.4" x14ac:dyDescent="0.25">
      <c r="B31" s="64">
        <v>4072542</v>
      </c>
      <c r="C31" s="64">
        <v>4072542</v>
      </c>
    </row>
  </sheetData>
  <phoneticPr fontId="7" type="noConversion"/>
  <pageMargins left="0.78740157499999996" right="0.78740157499999996" top="0.984251969" bottom="0.984251969" header="0.4921259845" footer="0.4921259845"/>
  <pageSetup paperSize="9" scale="8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D7"/>
  <sheetViews>
    <sheetView workbookViewId="0">
      <selection activeCell="E15" sqref="E15"/>
    </sheetView>
  </sheetViews>
  <sheetFormatPr baseColWidth="10" defaultColWidth="9.21875" defaultRowHeight="13.2" x14ac:dyDescent="0.25"/>
  <cols>
    <col min="1" max="1" width="28" customWidth="1"/>
    <col min="2" max="2" width="17.21875" customWidth="1"/>
    <col min="3" max="3" width="2.21875" customWidth="1"/>
    <col min="4" max="4" width="19" customWidth="1"/>
    <col min="5" max="6" width="17.21875" customWidth="1"/>
    <col min="7" max="7" width="18" bestFit="1" customWidth="1"/>
    <col min="8" max="251" width="11.44140625" customWidth="1"/>
  </cols>
  <sheetData>
    <row r="1" spans="1:4" x14ac:dyDescent="0.25">
      <c r="A1" s="21" t="s">
        <v>17</v>
      </c>
      <c r="B1" s="24">
        <v>4334970</v>
      </c>
      <c r="C1" s="26"/>
    </row>
    <row r="2" spans="1:4" ht="13.8" thickBot="1" x14ac:dyDescent="0.3">
      <c r="A2" s="23" t="s">
        <v>18</v>
      </c>
      <c r="B2" s="25">
        <v>149982.5</v>
      </c>
      <c r="C2" s="26"/>
    </row>
    <row r="6" spans="1:4" ht="14.4" x14ac:dyDescent="0.25">
      <c r="A6" s="65"/>
      <c r="B6" s="65"/>
    </row>
    <row r="7" spans="1:4" x14ac:dyDescent="0.25">
      <c r="D7" s="28"/>
    </row>
  </sheetData>
  <phoneticPr fontId="7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5"/>
  <sheetViews>
    <sheetView workbookViewId="0">
      <selection activeCell="B2" sqref="B2:B6"/>
    </sheetView>
  </sheetViews>
  <sheetFormatPr baseColWidth="10" defaultColWidth="9.21875" defaultRowHeight="13.2" x14ac:dyDescent="0.25"/>
  <cols>
    <col min="1" max="1" width="11.44140625" customWidth="1"/>
    <col min="2" max="2" width="19.44140625" bestFit="1" customWidth="1"/>
    <col min="3" max="3" width="14.44140625" bestFit="1" customWidth="1"/>
    <col min="4" max="4" width="22.77734375" bestFit="1" customWidth="1"/>
    <col min="5" max="5" width="23.5546875" bestFit="1" customWidth="1"/>
    <col min="6" max="6" width="23.44140625" bestFit="1" customWidth="1"/>
    <col min="7" max="7" width="12" bestFit="1" customWidth="1"/>
    <col min="8" max="8" width="18.5546875" customWidth="1"/>
    <col min="9" max="256" width="11.44140625" customWidth="1"/>
  </cols>
  <sheetData>
    <row r="1" spans="1:8" x14ac:dyDescent="0.25">
      <c r="A1" s="21" t="s">
        <v>19</v>
      </c>
      <c r="B1" s="22">
        <f>Coûts!B1</f>
        <v>4334970</v>
      </c>
      <c r="C1" s="6"/>
      <c r="D1" s="6"/>
    </row>
    <row r="2" spans="1:8" ht="13.8" thickBot="1" x14ac:dyDescent="0.3">
      <c r="A2" s="23" t="s">
        <v>16</v>
      </c>
      <c r="B2" s="57">
        <f>DEMA!G24</f>
        <v>53894.82499999999</v>
      </c>
      <c r="C2" s="6"/>
      <c r="D2" s="6"/>
    </row>
    <row r="3" spans="1:8" ht="7.5" customHeight="1" x14ac:dyDescent="0.25"/>
    <row r="4" spans="1:8" ht="4.5" customHeight="1" thickBot="1" x14ac:dyDescent="0.3"/>
    <row r="5" spans="1:8" x14ac:dyDescent="0.25">
      <c r="A5" s="18" t="s">
        <v>20</v>
      </c>
      <c r="B5" s="19" t="s">
        <v>21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26</v>
      </c>
      <c r="H5" s="20" t="s">
        <v>27</v>
      </c>
    </row>
    <row r="6" spans="1:8" x14ac:dyDescent="0.25">
      <c r="A6" s="15">
        <v>1</v>
      </c>
      <c r="B6" s="1">
        <v>2.5000000000000001E-2</v>
      </c>
      <c r="C6" s="1">
        <f>$B$2/((1+B6)^A6)</f>
        <v>52580.317073170729</v>
      </c>
      <c r="D6" s="1">
        <f>C6</f>
        <v>52580.317073170729</v>
      </c>
      <c r="E6" s="2">
        <f>Coûts!$B$2/((1+B6)^A6)</f>
        <v>146324.39024390245</v>
      </c>
      <c r="F6" s="14">
        <f>B1+E6</f>
        <v>4481294.3902439028</v>
      </c>
      <c r="G6" s="36">
        <f>D6/F6</f>
        <v>1.1733287861570046E-2</v>
      </c>
      <c r="H6" s="37">
        <f>D6-F6</f>
        <v>-4428714.0731707318</v>
      </c>
    </row>
    <row r="7" spans="1:8" x14ac:dyDescent="0.25">
      <c r="A7" s="15">
        <v>2</v>
      </c>
      <c r="B7" s="1">
        <v>2.5000000000000001E-2</v>
      </c>
      <c r="C7" s="1">
        <f>$B$2/((1+B7)^A7)</f>
        <v>51297.870315288514</v>
      </c>
      <c r="D7" s="1">
        <f>D6+C7</f>
        <v>103878.18738845925</v>
      </c>
      <c r="E7" s="2">
        <f>Coûts!$B$2/((1+B7)^A7)</f>
        <v>142755.50267697801</v>
      </c>
      <c r="F7" s="14">
        <f>F6+E7</f>
        <v>4624049.8929208806</v>
      </c>
      <c r="G7" s="36">
        <f t="shared" ref="G7:G70" si="0">D7/F7</f>
        <v>2.246476352850128E-2</v>
      </c>
      <c r="H7" s="37">
        <f t="shared" ref="H7:H70" si="1">D7-F7</f>
        <v>-4520171.7055324214</v>
      </c>
    </row>
    <row r="8" spans="1:8" x14ac:dyDescent="0.25">
      <c r="A8" s="15">
        <v>3</v>
      </c>
      <c r="B8" s="1">
        <v>2.5000000000000001E-2</v>
      </c>
      <c r="C8" s="1">
        <f t="shared" ref="C8:C71" si="2">$B$2/((1+B8)^A8)</f>
        <v>50046.702746622941</v>
      </c>
      <c r="D8" s="1">
        <f t="shared" ref="D8:D71" si="3">D7+C8</f>
        <v>153924.89013508218</v>
      </c>
      <c r="E8" s="2">
        <f>Coûts!$B$2/((1+B8)^A8)</f>
        <v>139273.66114827123</v>
      </c>
      <c r="F8" s="14">
        <f t="shared" ref="F8:F71" si="4">F7+E8</f>
        <v>4763323.5540691521</v>
      </c>
      <c r="G8" s="36">
        <f t="shared" si="0"/>
        <v>3.2314598911423763E-2</v>
      </c>
      <c r="H8" s="37">
        <f t="shared" si="1"/>
        <v>-4609398.6639340697</v>
      </c>
    </row>
    <row r="9" spans="1:8" x14ac:dyDescent="0.25">
      <c r="A9" s="15">
        <v>4</v>
      </c>
      <c r="B9" s="1">
        <v>2.5000000000000001E-2</v>
      </c>
      <c r="C9" s="1">
        <f t="shared" si="2"/>
        <v>48826.051460119947</v>
      </c>
      <c r="D9" s="1">
        <f t="shared" si="3"/>
        <v>202750.94159520214</v>
      </c>
      <c r="E9" s="2">
        <f>Coûts!$B$2/((1+B9)^A9)</f>
        <v>135876.74258367927</v>
      </c>
      <c r="F9" s="14">
        <f t="shared" si="4"/>
        <v>4899200.2966528311</v>
      </c>
      <c r="G9" s="36">
        <f t="shared" si="0"/>
        <v>4.1384497329844429E-2</v>
      </c>
      <c r="H9" s="37">
        <f t="shared" si="1"/>
        <v>-4696449.3550576288</v>
      </c>
    </row>
    <row r="10" spans="1:8" x14ac:dyDescent="0.25">
      <c r="A10" s="15">
        <v>5</v>
      </c>
      <c r="B10" s="1">
        <v>2.5000000000000001E-2</v>
      </c>
      <c r="C10" s="1">
        <f t="shared" si="2"/>
        <v>47635.17215621459</v>
      </c>
      <c r="D10" s="1">
        <f t="shared" si="3"/>
        <v>250386.11375141673</v>
      </c>
      <c r="E10" s="2">
        <f>Coûts!$B$2/((1+B10)^A10)</f>
        <v>132562.6756913944</v>
      </c>
      <c r="F10" s="14">
        <f t="shared" si="4"/>
        <v>5031762.9723442253</v>
      </c>
      <c r="G10" s="36">
        <f t="shared" si="0"/>
        <v>4.9761110594358039E-2</v>
      </c>
      <c r="H10" s="37">
        <f t="shared" si="1"/>
        <v>-4781376.8585928082</v>
      </c>
    </row>
    <row r="11" spans="1:8" x14ac:dyDescent="0.25">
      <c r="A11" s="15">
        <v>6</v>
      </c>
      <c r="B11" s="1">
        <v>2.5000000000000001E-2</v>
      </c>
      <c r="C11" s="1">
        <f t="shared" si="2"/>
        <v>46473.338688989847</v>
      </c>
      <c r="D11" s="1">
        <f t="shared" si="3"/>
        <v>296859.4524404066</v>
      </c>
      <c r="E11" s="2">
        <f>Coûts!$B$2/((1+B11)^A11)</f>
        <v>129329.43969892139</v>
      </c>
      <c r="F11" s="14">
        <f t="shared" si="4"/>
        <v>5161092.4120431468</v>
      </c>
      <c r="G11" s="36">
        <f t="shared" si="0"/>
        <v>5.7518724475403724E-2</v>
      </c>
      <c r="H11" s="37">
        <f t="shared" si="1"/>
        <v>-4864232.9596027406</v>
      </c>
    </row>
    <row r="12" spans="1:8" x14ac:dyDescent="0.25">
      <c r="A12" s="15">
        <v>7</v>
      </c>
      <c r="B12" s="1">
        <v>2.5000000000000001E-2</v>
      </c>
      <c r="C12" s="1">
        <f t="shared" si="2"/>
        <v>45339.842623404722</v>
      </c>
      <c r="D12" s="1">
        <f t="shared" si="3"/>
        <v>342199.29506381135</v>
      </c>
      <c r="E12" s="2">
        <f>Coûts!$B$2/((1+B12)^A12)</f>
        <v>126175.06312089891</v>
      </c>
      <c r="F12" s="14">
        <f t="shared" si="4"/>
        <v>5287267.4751640456</v>
      </c>
      <c r="G12" s="36">
        <f t="shared" si="0"/>
        <v>6.4721389010718458E-2</v>
      </c>
      <c r="H12" s="37">
        <f t="shared" si="1"/>
        <v>-4945068.1801002342</v>
      </c>
    </row>
    <row r="13" spans="1:8" x14ac:dyDescent="0.25">
      <c r="A13" s="15">
        <v>8</v>
      </c>
      <c r="B13" s="1">
        <v>2.5000000000000001E-2</v>
      </c>
      <c r="C13" s="1">
        <f t="shared" si="2"/>
        <v>44233.992803321686</v>
      </c>
      <c r="D13" s="1">
        <f t="shared" si="3"/>
        <v>386433.28786713304</v>
      </c>
      <c r="E13" s="2">
        <f>Coûts!$B$2/((1+B13)^A13)</f>
        <v>123097.62255697456</v>
      </c>
      <c r="F13" s="14">
        <f t="shared" si="4"/>
        <v>5410365.0977210198</v>
      </c>
      <c r="G13" s="36">
        <f t="shared" si="0"/>
        <v>7.1424623086879732E-2</v>
      </c>
      <c r="H13" s="37">
        <f t="shared" si="1"/>
        <v>-5023931.8098538872</v>
      </c>
    </row>
    <row r="14" spans="1:8" s="72" customFormat="1" x14ac:dyDescent="0.25">
      <c r="A14" s="66">
        <v>9</v>
      </c>
      <c r="B14" s="67">
        <v>2.5000000000000001E-2</v>
      </c>
      <c r="C14" s="67">
        <f t="shared" si="2"/>
        <v>43155.114930069947</v>
      </c>
      <c r="D14" s="67">
        <f t="shared" si="3"/>
        <v>429588.40279720299</v>
      </c>
      <c r="E14" s="68">
        <f>Coûts!$B$2/((1+B14)^A14)</f>
        <v>120095.24151899958</v>
      </c>
      <c r="F14" s="69">
        <f t="shared" si="4"/>
        <v>5530460.3392400192</v>
      </c>
      <c r="G14" s="70">
        <f t="shared" si="0"/>
        <v>7.7676789353169087E-2</v>
      </c>
      <c r="H14" s="71">
        <f t="shared" si="1"/>
        <v>-5100871.9364428166</v>
      </c>
    </row>
    <row r="15" spans="1:8" x14ac:dyDescent="0.25">
      <c r="A15" s="15">
        <v>10</v>
      </c>
      <c r="B15" s="1">
        <v>2.5000000000000001E-2</v>
      </c>
      <c r="C15" s="1">
        <f t="shared" si="2"/>
        <v>42102.551151287749</v>
      </c>
      <c r="D15" s="1">
        <f t="shared" si="3"/>
        <v>471690.95394849073</v>
      </c>
      <c r="E15" s="2">
        <f>Coûts!$B$2/((1+B15)^A15)</f>
        <v>117166.08928682886</v>
      </c>
      <c r="F15" s="14">
        <f t="shared" si="4"/>
        <v>5647626.4285268476</v>
      </c>
      <c r="G15" s="36">
        <f t="shared" si="0"/>
        <v>8.3520211529204968E-2</v>
      </c>
      <c r="H15" s="37">
        <f t="shared" si="1"/>
        <v>-5175935.4745783573</v>
      </c>
    </row>
    <row r="16" spans="1:8" x14ac:dyDescent="0.25">
      <c r="A16" s="15">
        <v>11</v>
      </c>
      <c r="B16" s="1">
        <v>2.5000000000000001E-2</v>
      </c>
      <c r="C16" s="1">
        <f t="shared" si="2"/>
        <v>41075.659659792931</v>
      </c>
      <c r="D16" s="1">
        <f t="shared" si="3"/>
        <v>512766.61360828369</v>
      </c>
      <c r="E16" s="2">
        <f>Coûts!$B$2/((1+B16)^A16)</f>
        <v>114308.37979202816</v>
      </c>
      <c r="F16" s="14">
        <f t="shared" si="4"/>
        <v>5761934.8083188757</v>
      </c>
      <c r="G16" s="36">
        <f t="shared" si="0"/>
        <v>8.8992088710890926E-2</v>
      </c>
      <c r="H16" s="37">
        <f t="shared" si="1"/>
        <v>-5249168.1947105918</v>
      </c>
    </row>
    <row r="17" spans="1:8" x14ac:dyDescent="0.25">
      <c r="A17" s="15">
        <v>12</v>
      </c>
      <c r="B17" s="1">
        <v>2.5000000000000001E-2</v>
      </c>
      <c r="C17" s="1">
        <f t="shared" si="2"/>
        <v>40073.814302237006</v>
      </c>
      <c r="D17" s="1">
        <f t="shared" si="3"/>
        <v>552840.4279105207</v>
      </c>
      <c r="E17" s="2">
        <f>Coûts!$B$2/((1+B17)^A17)</f>
        <v>111520.37052880797</v>
      </c>
      <c r="F17" s="14">
        <f t="shared" si="4"/>
        <v>5873455.1788476836</v>
      </c>
      <c r="G17" s="36">
        <f t="shared" si="0"/>
        <v>9.4125248440047299E-2</v>
      </c>
      <c r="H17" s="37">
        <f t="shared" si="1"/>
        <v>-5320614.7509371629</v>
      </c>
    </row>
    <row r="18" spans="1:8" x14ac:dyDescent="0.25">
      <c r="A18" s="15">
        <v>13</v>
      </c>
      <c r="B18" s="1">
        <v>2.5000000000000001E-2</v>
      </c>
      <c r="C18" s="1">
        <f t="shared" si="2"/>
        <v>39096.4041973044</v>
      </c>
      <c r="D18" s="1">
        <f t="shared" si="3"/>
        <v>591936.83210782509</v>
      </c>
      <c r="E18" s="2">
        <f>Coûts!$B$2/((1+B18)^A18)</f>
        <v>108800.36149151997</v>
      </c>
      <c r="F18" s="14">
        <f t="shared" si="4"/>
        <v>5982255.5403392036</v>
      </c>
      <c r="G18" s="36">
        <f t="shared" si="0"/>
        <v>9.8948770763186311E-2</v>
      </c>
      <c r="H18" s="37">
        <f t="shared" si="1"/>
        <v>-5390318.7082313783</v>
      </c>
    </row>
    <row r="19" spans="1:8" x14ac:dyDescent="0.25">
      <c r="A19" s="15">
        <v>14</v>
      </c>
      <c r="B19" s="1">
        <v>2.5000000000000001E-2</v>
      </c>
      <c r="C19" s="1">
        <f t="shared" si="2"/>
        <v>38142.833363223806</v>
      </c>
      <c r="D19" s="1">
        <f t="shared" si="3"/>
        <v>630079.66547104891</v>
      </c>
      <c r="E19" s="2">
        <f>Coûts!$B$2/((1+B19)^A19)</f>
        <v>106146.69413806828</v>
      </c>
      <c r="F19" s="14">
        <f t="shared" si="4"/>
        <v>6088402.2344772723</v>
      </c>
      <c r="G19" s="36">
        <f t="shared" si="0"/>
        <v>0.10348850834838859</v>
      </c>
      <c r="H19" s="37">
        <f t="shared" si="1"/>
        <v>-5458322.5690062232</v>
      </c>
    </row>
    <row r="20" spans="1:8" x14ac:dyDescent="0.25">
      <c r="A20" s="15">
        <v>15</v>
      </c>
      <c r="B20" s="1">
        <v>2.5000000000000001E-2</v>
      </c>
      <c r="C20" s="1">
        <f t="shared" si="2"/>
        <v>37212.520354364686</v>
      </c>
      <c r="D20" s="1">
        <f t="shared" si="3"/>
        <v>667292.18582541356</v>
      </c>
      <c r="E20" s="2">
        <f>Coûts!$B$2/((1+B20)^A20)</f>
        <v>103557.75037860319</v>
      </c>
      <c r="F20" s="14">
        <f t="shared" si="4"/>
        <v>6191959.9848558754</v>
      </c>
      <c r="G20" s="36">
        <f t="shared" si="0"/>
        <v>0.10776752231239516</v>
      </c>
      <c r="H20" s="37">
        <f t="shared" si="1"/>
        <v>-5524667.7990304623</v>
      </c>
    </row>
    <row r="21" spans="1:8" x14ac:dyDescent="0.25">
      <c r="A21" s="15">
        <v>16</v>
      </c>
      <c r="B21" s="1">
        <v>2.5000000000000001E-2</v>
      </c>
      <c r="C21" s="1">
        <f t="shared" si="2"/>
        <v>36304.897906697253</v>
      </c>
      <c r="D21" s="1">
        <f t="shared" si="3"/>
        <v>703597.0837321108</v>
      </c>
      <c r="E21" s="2">
        <f>Coûts!$B$2/((1+B21)^A21)</f>
        <v>101031.95158888116</v>
      </c>
      <c r="F21" s="14">
        <f t="shared" si="4"/>
        <v>6292991.9364447566</v>
      </c>
      <c r="G21" s="36">
        <f t="shared" si="0"/>
        <v>0.11180644927532037</v>
      </c>
      <c r="H21" s="37">
        <f t="shared" si="1"/>
        <v>-5589394.8527126461</v>
      </c>
    </row>
    <row r="22" spans="1:8" x14ac:dyDescent="0.25">
      <c r="A22" s="15">
        <v>17</v>
      </c>
      <c r="B22" s="1">
        <v>2.5000000000000001E-2</v>
      </c>
      <c r="C22" s="1">
        <f t="shared" si="2"/>
        <v>35419.412591899767</v>
      </c>
      <c r="D22" s="1">
        <f t="shared" si="3"/>
        <v>739016.49632401054</v>
      </c>
      <c r="E22" s="2">
        <f>Coûts!$B$2/((1+B22)^A22)</f>
        <v>98567.757647688952</v>
      </c>
      <c r="F22" s="14">
        <f t="shared" si="4"/>
        <v>6391559.6940924451</v>
      </c>
      <c r="G22" s="36">
        <f t="shared" si="0"/>
        <v>0.11562381197926769</v>
      </c>
      <c r="H22" s="37">
        <f t="shared" si="1"/>
        <v>-5652543.1977684349</v>
      </c>
    </row>
    <row r="23" spans="1:8" x14ac:dyDescent="0.25">
      <c r="A23" s="41">
        <v>18</v>
      </c>
      <c r="B23" s="42">
        <v>2.5000000000000001E-2</v>
      </c>
      <c r="C23" s="42">
        <f t="shared" si="2"/>
        <v>34555.524479902211</v>
      </c>
      <c r="D23" s="42">
        <f t="shared" si="3"/>
        <v>773572.02080391278</v>
      </c>
      <c r="E23" s="43">
        <f>Coûts!$B$2/((1+B23)^A23)</f>
        <v>96163.665997745324</v>
      </c>
      <c r="F23" s="44">
        <f t="shared" si="4"/>
        <v>6487723.3600901905</v>
      </c>
      <c r="G23" s="45">
        <f t="shared" si="0"/>
        <v>0.11923628334133513</v>
      </c>
      <c r="H23" s="37">
        <f t="shared" si="1"/>
        <v>-5714151.339286278</v>
      </c>
    </row>
    <row r="24" spans="1:8" x14ac:dyDescent="0.25">
      <c r="A24" s="15">
        <v>19</v>
      </c>
      <c r="B24" s="1">
        <v>2.5000000000000001E-2</v>
      </c>
      <c r="C24" s="1">
        <f t="shared" si="2"/>
        <v>33712.706809660696</v>
      </c>
      <c r="D24" s="1">
        <f t="shared" si="3"/>
        <v>807284.72761357343</v>
      </c>
      <c r="E24" s="2">
        <f>Coûts!$B$2/((1+B24)^A24)</f>
        <v>93818.210729507628</v>
      </c>
      <c r="F24" s="14">
        <f t="shared" si="4"/>
        <v>6581541.5708196983</v>
      </c>
      <c r="G24" s="36">
        <f t="shared" si="0"/>
        <v>0.12265891188666155</v>
      </c>
      <c r="H24" s="37">
        <f t="shared" si="1"/>
        <v>-5774256.8432061244</v>
      </c>
    </row>
    <row r="25" spans="1:8" x14ac:dyDescent="0.25">
      <c r="A25" s="15">
        <v>20</v>
      </c>
      <c r="B25" s="1">
        <v>2.5000000000000001E-2</v>
      </c>
      <c r="C25" s="1">
        <f t="shared" si="2"/>
        <v>32890.445667961656</v>
      </c>
      <c r="D25" s="1">
        <f t="shared" si="3"/>
        <v>840175.17328153504</v>
      </c>
      <c r="E25" s="2">
        <f>Coûts!$B$2/((1+B25)^A25)</f>
        <v>91529.961687324525</v>
      </c>
      <c r="F25" s="14">
        <f t="shared" si="4"/>
        <v>6673071.5325070228</v>
      </c>
      <c r="G25" s="36">
        <f t="shared" si="0"/>
        <v>0.12590531499456106</v>
      </c>
      <c r="H25" s="37">
        <f t="shared" si="1"/>
        <v>-5832896.3592254873</v>
      </c>
    </row>
    <row r="26" spans="1:8" x14ac:dyDescent="0.25">
      <c r="A26" s="15">
        <v>21</v>
      </c>
      <c r="B26" s="1">
        <v>2.5000000000000001E-2</v>
      </c>
      <c r="C26" s="1">
        <f t="shared" si="2"/>
        <v>32088.239676060155</v>
      </c>
      <c r="D26" s="1">
        <f t="shared" si="3"/>
        <v>872263.4129575952</v>
      </c>
      <c r="E26" s="2">
        <f>Coûts!$B$2/((1+B26)^A26)</f>
        <v>89297.523597389794</v>
      </c>
      <c r="F26" s="14">
        <f t="shared" si="4"/>
        <v>6762369.0561044123</v>
      </c>
      <c r="G26" s="36">
        <f t="shared" si="0"/>
        <v>0.12898784519460679</v>
      </c>
      <c r="H26" s="37">
        <f t="shared" si="1"/>
        <v>-5890105.6431468166</v>
      </c>
    </row>
    <row r="27" spans="1:8" x14ac:dyDescent="0.25">
      <c r="A27" s="15">
        <v>22</v>
      </c>
      <c r="B27" s="1">
        <v>2.5000000000000001E-2</v>
      </c>
      <c r="C27" s="1">
        <f t="shared" si="2"/>
        <v>31305.599683961129</v>
      </c>
      <c r="D27" s="1">
        <f t="shared" si="3"/>
        <v>903569.01264155633</v>
      </c>
      <c r="E27" s="2">
        <f>Coûts!$B$2/((1+B27)^A27)</f>
        <v>87119.535216965654</v>
      </c>
      <c r="F27" s="14">
        <f t="shared" si="4"/>
        <v>6849488.591321378</v>
      </c>
      <c r="G27" s="36">
        <f t="shared" si="0"/>
        <v>0.13191773379788099</v>
      </c>
      <c r="H27" s="37">
        <f t="shared" si="1"/>
        <v>-5945919.5786798215</v>
      </c>
    </row>
    <row r="28" spans="1:8" x14ac:dyDescent="0.25">
      <c r="A28" s="15">
        <v>23</v>
      </c>
      <c r="B28" s="1">
        <v>2.5000000000000001E-2</v>
      </c>
      <c r="C28" s="1">
        <f t="shared" si="2"/>
        <v>30542.048472157196</v>
      </c>
      <c r="D28" s="1">
        <f t="shared" si="3"/>
        <v>934111.06111371354</v>
      </c>
      <c r="E28" s="2">
        <f>Coûts!$B$2/((1+B28)^A28)</f>
        <v>84994.668504356727</v>
      </c>
      <c r="F28" s="14">
        <f t="shared" si="4"/>
        <v>6934483.2598257344</v>
      </c>
      <c r="G28" s="36">
        <f t="shared" si="0"/>
        <v>0.13470521538719354</v>
      </c>
      <c r="H28" s="37">
        <f t="shared" si="1"/>
        <v>-6000372.1987120211</v>
      </c>
    </row>
    <row r="29" spans="1:8" x14ac:dyDescent="0.25">
      <c r="A29" s="15">
        <v>24</v>
      </c>
      <c r="B29" s="1">
        <v>2.5000000000000001E-2</v>
      </c>
      <c r="C29" s="1">
        <f t="shared" si="2"/>
        <v>29797.12046064117</v>
      </c>
      <c r="D29" s="1">
        <f t="shared" si="3"/>
        <v>963908.18157435476</v>
      </c>
      <c r="E29" s="2">
        <f>Coûts!$B$2/((1+B29)^A29)</f>
        <v>82921.62780912852</v>
      </c>
      <c r="F29" s="14">
        <f t="shared" si="4"/>
        <v>7017404.8876348631</v>
      </c>
      <c r="G29" s="36">
        <f t="shared" si="0"/>
        <v>0.13735963607755133</v>
      </c>
      <c r="H29" s="37">
        <f t="shared" si="1"/>
        <v>-6053496.7060605083</v>
      </c>
    </row>
    <row r="30" spans="1:8" x14ac:dyDescent="0.25">
      <c r="A30" s="15">
        <v>25</v>
      </c>
      <c r="B30" s="1">
        <v>2.5000000000000001E-2</v>
      </c>
      <c r="C30" s="1">
        <f t="shared" si="2"/>
        <v>29070.361425015781</v>
      </c>
      <c r="D30" s="1">
        <f t="shared" si="3"/>
        <v>992978.54299937049</v>
      </c>
      <c r="E30" s="2">
        <f>Coûts!$B$2/((1+B30)^A30)</f>
        <v>80899.149082076619</v>
      </c>
      <c r="F30" s="14">
        <f t="shared" si="4"/>
        <v>7098304.0367169399</v>
      </c>
      <c r="G30" s="36">
        <f t="shared" si="0"/>
        <v>0.13988954796287315</v>
      </c>
      <c r="H30" s="37">
        <f t="shared" si="1"/>
        <v>-6105325.4937175699</v>
      </c>
    </row>
    <row r="31" spans="1:8" x14ac:dyDescent="0.25">
      <c r="A31" s="15">
        <v>26</v>
      </c>
      <c r="B31" s="1">
        <v>2.5000000000000001E-2</v>
      </c>
      <c r="C31" s="1">
        <f t="shared" si="2"/>
        <v>28361.328219527593</v>
      </c>
      <c r="D31" s="1">
        <f t="shared" si="3"/>
        <v>1021339.8712188981</v>
      </c>
      <c r="E31" s="2">
        <f>Coûts!$B$2/((1+B31)^A31)</f>
        <v>78925.999104464994</v>
      </c>
      <c r="F31" s="14">
        <f t="shared" si="4"/>
        <v>7177230.0358214052</v>
      </c>
      <c r="G31" s="36">
        <f t="shared" si="0"/>
        <v>0.14230279176247829</v>
      </c>
      <c r="H31" s="37">
        <f t="shared" si="1"/>
        <v>-6155890.1646025069</v>
      </c>
    </row>
    <row r="32" spans="1:8" x14ac:dyDescent="0.25">
      <c r="A32" s="15">
        <v>27</v>
      </c>
      <c r="B32" s="1">
        <v>2.5000000000000001E-2</v>
      </c>
      <c r="C32" s="1">
        <f t="shared" si="2"/>
        <v>27669.588506856187</v>
      </c>
      <c r="D32" s="1">
        <f t="shared" si="3"/>
        <v>1049009.4597257543</v>
      </c>
      <c r="E32" s="2">
        <f>Coûts!$B$2/((1+B32)^A32)</f>
        <v>77000.974736063421</v>
      </c>
      <c r="F32" s="14">
        <f t="shared" si="4"/>
        <v>7254231.010557469</v>
      </c>
      <c r="G32" s="36">
        <f t="shared" si="0"/>
        <v>0.14460656935229591</v>
      </c>
      <c r="H32" s="37">
        <f t="shared" si="1"/>
        <v>-6205221.5508317146</v>
      </c>
    </row>
    <row r="33" spans="1:8" x14ac:dyDescent="0.25">
      <c r="A33" s="15">
        <v>28</v>
      </c>
      <c r="B33" s="1">
        <v>2.5000000000000001E-2</v>
      </c>
      <c r="C33" s="1">
        <f t="shared" si="2"/>
        <v>26994.720494493846</v>
      </c>
      <c r="D33" s="1">
        <f t="shared" si="3"/>
        <v>1076004.1802202482</v>
      </c>
      <c r="E33" s="2">
        <f>Coûts!$B$2/((1+B33)^A33)</f>
        <v>75122.902181525293</v>
      </c>
      <c r="F33" s="14">
        <f t="shared" si="4"/>
        <v>7329353.9127389947</v>
      </c>
      <c r="G33" s="36">
        <f t="shared" si="0"/>
        <v>0.14680750759627914</v>
      </c>
      <c r="H33" s="37">
        <f t="shared" si="1"/>
        <v>-6253349.7325187465</v>
      </c>
    </row>
    <row r="34" spans="1:8" x14ac:dyDescent="0.25">
      <c r="A34" s="15">
        <v>29</v>
      </c>
      <c r="B34" s="1">
        <v>2.5000000000000001E-2</v>
      </c>
      <c r="C34" s="1">
        <f t="shared" si="2"/>
        <v>26336.312677554968</v>
      </c>
      <c r="D34" s="1">
        <f t="shared" si="3"/>
        <v>1102340.4928978032</v>
      </c>
      <c r="E34" s="2">
        <f>Coûts!$B$2/((1+B34)^A34)</f>
        <v>73290.636274658813</v>
      </c>
      <c r="F34" s="14">
        <f t="shared" si="4"/>
        <v>7402644.5490136538</v>
      </c>
      <c r="G34" s="36">
        <f t="shared" si="0"/>
        <v>0.14891171467157391</v>
      </c>
      <c r="H34" s="37">
        <f t="shared" si="1"/>
        <v>-6300304.0561158508</v>
      </c>
    </row>
    <row r="35" spans="1:8" x14ac:dyDescent="0.25">
      <c r="A35" s="53">
        <v>30</v>
      </c>
      <c r="B35" s="53">
        <v>2.5000000000000001E-2</v>
      </c>
      <c r="C35" s="53">
        <f t="shared" si="2"/>
        <v>25693.96358785851</v>
      </c>
      <c r="D35" s="53">
        <f t="shared" si="3"/>
        <v>1128034.4564856617</v>
      </c>
      <c r="E35" s="54">
        <f>Coûts!$B$2/((1+B35)^A35)</f>
        <v>71503.059780154959</v>
      </c>
      <c r="F35" s="53">
        <f t="shared" si="4"/>
        <v>7474147.6087938091</v>
      </c>
      <c r="G35" s="55">
        <f t="shared" si="0"/>
        <v>0.15092482989745312</v>
      </c>
      <c r="H35" s="54">
        <f t="shared" si="1"/>
        <v>-6346113.1523081474</v>
      </c>
    </row>
    <row r="36" spans="1:8" x14ac:dyDescent="0.25">
      <c r="A36" s="15">
        <v>31</v>
      </c>
      <c r="B36" s="1">
        <v>2.5000000000000001E-2</v>
      </c>
      <c r="C36" s="1">
        <f t="shared" si="2"/>
        <v>25067.281549130246</v>
      </c>
      <c r="D36" s="1">
        <f t="shared" si="3"/>
        <v>1153101.738034792</v>
      </c>
      <c r="E36" s="2">
        <f>Coûts!$B$2/((1+B36)^A36)</f>
        <v>69759.08271234628</v>
      </c>
      <c r="F36" s="14">
        <f t="shared" si="4"/>
        <v>7543906.6915061558</v>
      </c>
      <c r="G36" s="36">
        <f t="shared" si="0"/>
        <v>0.15285206792564041</v>
      </c>
      <c r="H36" s="37">
        <f t="shared" si="1"/>
        <v>-6390804.9534713635</v>
      </c>
    </row>
    <row r="37" spans="1:8" x14ac:dyDescent="0.25">
      <c r="A37" s="15">
        <v>32</v>
      </c>
      <c r="B37" s="1">
        <v>2.5000000000000001E-2</v>
      </c>
      <c r="C37" s="1">
        <f t="shared" si="2"/>
        <v>24455.884438175857</v>
      </c>
      <c r="D37" s="1">
        <f t="shared" si="3"/>
        <v>1177557.622472968</v>
      </c>
      <c r="E37" s="2">
        <f>Coûts!$B$2/((1+B37)^A37)</f>
        <v>68057.641670581754</v>
      </c>
      <c r="F37" s="14">
        <f t="shared" si="4"/>
        <v>7611964.3331767377</v>
      </c>
      <c r="G37" s="36">
        <f t="shared" si="0"/>
        <v>0.15469825802264792</v>
      </c>
      <c r="H37" s="37">
        <f t="shared" si="1"/>
        <v>-6434406.7107037697</v>
      </c>
    </row>
    <row r="38" spans="1:8" x14ac:dyDescent="0.25">
      <c r="A38" s="15">
        <v>33</v>
      </c>
      <c r="B38" s="1">
        <v>2.5000000000000001E-2</v>
      </c>
      <c r="C38" s="1">
        <f t="shared" si="2"/>
        <v>23859.399451878886</v>
      </c>
      <c r="D38" s="1">
        <f t="shared" si="3"/>
        <v>1201417.0219248468</v>
      </c>
      <c r="E38" s="2">
        <f>Coûts!$B$2/((1+B38)^A38)</f>
        <v>66397.699190811472</v>
      </c>
      <c r="F38" s="14">
        <f t="shared" si="4"/>
        <v>7678362.0323675489</v>
      </c>
      <c r="G38" s="36">
        <f t="shared" si="0"/>
        <v>0.15646787906852597</v>
      </c>
      <c r="H38" s="37">
        <f t="shared" si="1"/>
        <v>-6476945.0104427021</v>
      </c>
    </row>
    <row r="39" spans="1:8" x14ac:dyDescent="0.25">
      <c r="A39" s="15">
        <v>34</v>
      </c>
      <c r="B39" s="1">
        <v>2.5000000000000001E-2</v>
      </c>
      <c r="C39" s="1">
        <f t="shared" si="2"/>
        <v>23277.462879881841</v>
      </c>
      <c r="D39" s="1">
        <f t="shared" si="3"/>
        <v>1224694.4848047285</v>
      </c>
      <c r="E39" s="2">
        <f>Coûts!$B$2/((1+B39)^A39)</f>
        <v>64778.243112986798</v>
      </c>
      <c r="F39" s="14">
        <f t="shared" si="4"/>
        <v>7743140.2754805358</v>
      </c>
      <c r="G39" s="36">
        <f t="shared" si="0"/>
        <v>0.15816509080725966</v>
      </c>
      <c r="H39" s="37">
        <f t="shared" si="1"/>
        <v>-6518445.7906758077</v>
      </c>
    </row>
    <row r="40" spans="1:8" x14ac:dyDescent="0.25">
      <c r="A40" s="15">
        <v>35</v>
      </c>
      <c r="B40" s="1">
        <v>2.5000000000000001E-2</v>
      </c>
      <c r="C40" s="1">
        <f t="shared" si="2"/>
        <v>22709.719882811554</v>
      </c>
      <c r="D40" s="1">
        <f t="shared" si="3"/>
        <v>1247404.2046875402</v>
      </c>
      <c r="E40" s="2">
        <f>Coûts!$B$2/((1+B40)^A40)</f>
        <v>63198.285963889568</v>
      </c>
      <c r="F40" s="14">
        <f t="shared" si="4"/>
        <v>7806338.561444425</v>
      </c>
      <c r="G40" s="36">
        <f t="shared" si="0"/>
        <v>0.15979376180895877</v>
      </c>
      <c r="H40" s="37">
        <f t="shared" si="1"/>
        <v>-6558934.3567568846</v>
      </c>
    </row>
    <row r="41" spans="1:8" x14ac:dyDescent="0.25">
      <c r="A41" s="47">
        <v>36</v>
      </c>
      <c r="B41" s="48">
        <v>2.5000000000000001E-2</v>
      </c>
      <c r="C41" s="48">
        <f t="shared" si="2"/>
        <v>22155.82427591371</v>
      </c>
      <c r="D41" s="48">
        <f t="shared" si="3"/>
        <v>1269560.0289634538</v>
      </c>
      <c r="E41" s="49">
        <f>Coûts!$B$2/((1+B41)^A41)</f>
        <v>61656.864355014208</v>
      </c>
      <c r="F41" s="50">
        <f t="shared" si="4"/>
        <v>7867995.4257994397</v>
      </c>
      <c r="G41" s="51">
        <f t="shared" si="0"/>
        <v>0.16135749454054343</v>
      </c>
      <c r="H41" s="52">
        <f t="shared" si="1"/>
        <v>-6598435.3968359856</v>
      </c>
    </row>
    <row r="42" spans="1:8" x14ac:dyDescent="0.25">
      <c r="A42" s="15">
        <v>37</v>
      </c>
      <c r="B42" s="1">
        <v>2.5000000000000001E-2</v>
      </c>
      <c r="C42" s="1">
        <f t="shared" si="2"/>
        <v>21615.438317964599</v>
      </c>
      <c r="D42" s="1">
        <f t="shared" si="3"/>
        <v>1291175.4672814184</v>
      </c>
      <c r="E42" s="2">
        <f>Coûts!$B$2/((1+B42)^A42)</f>
        <v>60153.038395135824</v>
      </c>
      <c r="F42" s="14">
        <f t="shared" si="4"/>
        <v>7928148.4641945753</v>
      </c>
      <c r="G42" s="36">
        <f t="shared" si="0"/>
        <v>0.1628596478878615</v>
      </c>
      <c r="H42" s="37">
        <f t="shared" si="1"/>
        <v>-6636972.9969131574</v>
      </c>
    </row>
    <row r="43" spans="1:8" x14ac:dyDescent="0.25">
      <c r="A43" s="15">
        <v>38</v>
      </c>
      <c r="B43" s="1">
        <v>2.5000000000000001E-2</v>
      </c>
      <c r="C43" s="1">
        <f t="shared" si="2"/>
        <v>21088.232505331318</v>
      </c>
      <c r="D43" s="1">
        <f t="shared" si="3"/>
        <v>1312263.6997867497</v>
      </c>
      <c r="E43" s="2">
        <f>Coûts!$B$2/((1+B43)^A43)</f>
        <v>58685.891117205691</v>
      </c>
      <c r="F43" s="14">
        <f t="shared" si="4"/>
        <v>7986834.3553117812</v>
      </c>
      <c r="G43" s="36">
        <f t="shared" si="0"/>
        <v>0.16430335742646349</v>
      </c>
      <c r="H43" s="37">
        <f t="shared" si="1"/>
        <v>-6674570.6555250315</v>
      </c>
    </row>
    <row r="44" spans="1:8" x14ac:dyDescent="0.25">
      <c r="A44" s="15">
        <v>39</v>
      </c>
      <c r="B44" s="1">
        <v>2.5000000000000001E-2</v>
      </c>
      <c r="C44" s="1">
        <f t="shared" si="2"/>
        <v>20573.885371054945</v>
      </c>
      <c r="D44" s="1">
        <f t="shared" si="3"/>
        <v>1332837.5851578047</v>
      </c>
      <c r="E44" s="2">
        <f>Coûts!$B$2/((1+B44)^A44)</f>
        <v>57254.52791922506</v>
      </c>
      <c r="F44" s="14">
        <f t="shared" si="4"/>
        <v>8044088.8832310066</v>
      </c>
      <c r="G44" s="36">
        <f t="shared" si="0"/>
        <v>0.16569155369929903</v>
      </c>
      <c r="H44" s="37">
        <f t="shared" si="1"/>
        <v>-6711251.2980732024</v>
      </c>
    </row>
    <row r="45" spans="1:8" x14ac:dyDescent="0.25">
      <c r="A45" s="15">
        <v>40</v>
      </c>
      <c r="B45" s="1">
        <v>2.5000000000000001E-2</v>
      </c>
      <c r="C45" s="1">
        <f t="shared" si="2"/>
        <v>20072.083288834096</v>
      </c>
      <c r="D45" s="1">
        <f t="shared" si="3"/>
        <v>1352909.6684466389</v>
      </c>
      <c r="E45" s="2">
        <f>Coûts!$B$2/((1+B45)^A45)</f>
        <v>55858.076018756161</v>
      </c>
      <c r="F45" s="14">
        <f t="shared" si="4"/>
        <v>8099946.9592497628</v>
      </c>
      <c r="G45" s="36">
        <f t="shared" si="0"/>
        <v>0.167026978726284</v>
      </c>
      <c r="H45" s="37">
        <f t="shared" si="1"/>
        <v>-6747037.2908031242</v>
      </c>
    </row>
    <row r="46" spans="1:8" x14ac:dyDescent="0.25">
      <c r="A46" s="15">
        <v>41</v>
      </c>
      <c r="B46" s="1">
        <v>2.5000000000000001E-2</v>
      </c>
      <c r="C46" s="1">
        <f t="shared" si="2"/>
        <v>19582.520281789362</v>
      </c>
      <c r="D46" s="1">
        <f t="shared" si="3"/>
        <v>1372492.1887284282</v>
      </c>
      <c r="E46" s="2">
        <f>Coûts!$B$2/((1+B46)^A46)</f>
        <v>54495.68392073772</v>
      </c>
      <c r="F46" s="14">
        <f t="shared" si="4"/>
        <v>8154442.6431705002</v>
      </c>
      <c r="G46" s="36">
        <f t="shared" si="0"/>
        <v>0.16831220094213506</v>
      </c>
      <c r="H46" s="37">
        <f t="shared" si="1"/>
        <v>-6781950.4544420717</v>
      </c>
    </row>
    <row r="47" spans="1:8" x14ac:dyDescent="0.25">
      <c r="A47" s="15">
        <v>42</v>
      </c>
      <c r="B47" s="1">
        <v>2.5000000000000001E-2</v>
      </c>
      <c r="C47" s="1">
        <f t="shared" si="2"/>
        <v>19104.897835892061</v>
      </c>
      <c r="D47" s="1">
        <f t="shared" si="3"/>
        <v>1391597.0865643204</v>
      </c>
      <c r="E47" s="2">
        <f>Coûts!$B$2/((1+B47)^A47)</f>
        <v>53166.520898280709</v>
      </c>
      <c r="F47" s="14">
        <f t="shared" si="4"/>
        <v>8207609.1640687808</v>
      </c>
      <c r="G47" s="36">
        <f t="shared" si="0"/>
        <v>0.16954962873432683</v>
      </c>
      <c r="H47" s="37">
        <f t="shared" si="1"/>
        <v>-6816012.0775044607</v>
      </c>
    </row>
    <row r="48" spans="1:8" x14ac:dyDescent="0.25">
      <c r="A48" s="15">
        <v>43</v>
      </c>
      <c r="B48" s="1">
        <v>2.5000000000000001E-2</v>
      </c>
      <c r="C48" s="1">
        <f t="shared" si="2"/>
        <v>18638.924717943471</v>
      </c>
      <c r="D48" s="1">
        <f t="shared" si="3"/>
        <v>1410236.0112822638</v>
      </c>
      <c r="E48" s="2">
        <f>Coûts!$B$2/((1+B48)^A48)</f>
        <v>51869.776486127514</v>
      </c>
      <c r="F48" s="14">
        <f t="shared" si="4"/>
        <v>8259478.9405549085</v>
      </c>
      <c r="G48" s="36">
        <f t="shared" si="0"/>
        <v>0.17074152273188287</v>
      </c>
      <c r="H48" s="37">
        <f t="shared" si="1"/>
        <v>-6849242.9292726442</v>
      </c>
    </row>
    <row r="49" spans="1:10" x14ac:dyDescent="0.25">
      <c r="A49" s="15">
        <v>44</v>
      </c>
      <c r="B49" s="1">
        <v>2.5000000000000001E-2</v>
      </c>
      <c r="C49" s="1">
        <f t="shared" si="2"/>
        <v>18184.316797993637</v>
      </c>
      <c r="D49" s="1">
        <f t="shared" si="3"/>
        <v>1428420.3280802574</v>
      </c>
      <c r="E49" s="2">
        <f>Coûts!$B$2/((1+B49)^A49)</f>
        <v>50604.659986465878</v>
      </c>
      <c r="F49" s="14">
        <f t="shared" si="4"/>
        <v>8310083.6005413746</v>
      </c>
      <c r="G49" s="36">
        <f t="shared" si="0"/>
        <v>0.17189000697745094</v>
      </c>
      <c r="H49" s="37">
        <f t="shared" si="1"/>
        <v>-6881663.2724611172</v>
      </c>
    </row>
    <row r="50" spans="1:10" x14ac:dyDescent="0.25">
      <c r="A50" s="15">
        <v>45</v>
      </c>
      <c r="B50" s="1">
        <v>2.5000000000000001E-2</v>
      </c>
      <c r="C50" s="1">
        <f t="shared" si="2"/>
        <v>17740.79687609135</v>
      </c>
      <c r="D50" s="1">
        <f t="shared" si="3"/>
        <v>1446161.1249563487</v>
      </c>
      <c r="E50" s="2">
        <f>Coûts!$B$2/((1+B50)^A50)</f>
        <v>49370.399986795979</v>
      </c>
      <c r="F50" s="14">
        <f t="shared" si="4"/>
        <v>8359454.0005281707</v>
      </c>
      <c r="G50" s="36">
        <f t="shared" si="0"/>
        <v>0.17299707909930201</v>
      </c>
      <c r="H50" s="37">
        <f t="shared" si="1"/>
        <v>-6913292.8755718218</v>
      </c>
      <c r="J50">
        <f>2070-2021</f>
        <v>49</v>
      </c>
    </row>
    <row r="51" spans="1:10" x14ac:dyDescent="0.25">
      <c r="A51" s="15">
        <v>46</v>
      </c>
      <c r="B51" s="1">
        <v>2.5000000000000001E-2</v>
      </c>
      <c r="C51" s="1">
        <f t="shared" si="2"/>
        <v>17308.094513259857</v>
      </c>
      <c r="D51" s="1">
        <f t="shared" si="3"/>
        <v>1463469.2194696085</v>
      </c>
      <c r="E51" s="2">
        <f>Coûts!$B$2/((1+B51)^A51)</f>
        <v>48166.243889557059</v>
      </c>
      <c r="F51" s="14">
        <f t="shared" si="4"/>
        <v>8407620.244417727</v>
      </c>
      <c r="G51" s="36">
        <f t="shared" si="0"/>
        <v>0.17406461958617656</v>
      </c>
      <c r="H51" s="37">
        <f t="shared" si="1"/>
        <v>-6944151.0249481183</v>
      </c>
    </row>
    <row r="52" spans="1:10" x14ac:dyDescent="0.25">
      <c r="A52" s="41">
        <v>47</v>
      </c>
      <c r="B52" s="42">
        <v>2.5000000000000001E-2</v>
      </c>
      <c r="C52" s="42">
        <f t="shared" si="2"/>
        <v>16885.945866594979</v>
      </c>
      <c r="D52" s="42">
        <f t="shared" si="3"/>
        <v>1480355.1653362035</v>
      </c>
      <c r="E52" s="43">
        <f>Coûts!$B$2/((1+B52)^A52)</f>
        <v>46991.457453226394</v>
      </c>
      <c r="F52" s="44">
        <f t="shared" si="4"/>
        <v>8454611.7018709537</v>
      </c>
      <c r="G52" s="45">
        <f t="shared" si="0"/>
        <v>0.17509440025597037</v>
      </c>
      <c r="H52" s="46">
        <f t="shared" si="1"/>
        <v>-6974256.5365347499</v>
      </c>
    </row>
    <row r="53" spans="1:10" x14ac:dyDescent="0.25">
      <c r="A53" s="15">
        <v>48</v>
      </c>
      <c r="B53" s="1">
        <v>2.5000000000000001E-2</v>
      </c>
      <c r="C53" s="1">
        <f t="shared" si="2"/>
        <v>16474.093528385347</v>
      </c>
      <c r="D53" s="1">
        <f t="shared" si="3"/>
        <v>1496829.2588645888</v>
      </c>
      <c r="E53" s="2">
        <f>Coûts!$B$2/((1+B53)^A53)</f>
        <v>45845.324344611123</v>
      </c>
      <c r="F53" s="14">
        <f t="shared" si="4"/>
        <v>8500457.0262155645</v>
      </c>
      <c r="G53" s="36">
        <f t="shared" si="0"/>
        <v>0.17608809199885841</v>
      </c>
      <c r="H53" s="37">
        <f t="shared" si="1"/>
        <v>-7003627.7673509754</v>
      </c>
    </row>
    <row r="54" spans="1:10" x14ac:dyDescent="0.25">
      <c r="A54" s="15">
        <v>49</v>
      </c>
      <c r="B54" s="1">
        <v>1.4999999999999999E-2</v>
      </c>
      <c r="C54" s="1">
        <f t="shared" si="2"/>
        <v>25984.298453959313</v>
      </c>
      <c r="D54" s="1">
        <f t="shared" si="3"/>
        <v>1522813.5573185482</v>
      </c>
      <c r="E54" s="2">
        <f>Coûts!$B$2/((1+B54)^A54)</f>
        <v>72311.025091387768</v>
      </c>
      <c r="F54" s="14">
        <f t="shared" si="4"/>
        <v>8572768.0513069518</v>
      </c>
      <c r="G54" s="36">
        <f t="shared" si="0"/>
        <v>0.17763382237857112</v>
      </c>
      <c r="H54" s="37">
        <f t="shared" si="1"/>
        <v>-7049954.4939884041</v>
      </c>
    </row>
    <row r="55" spans="1:10" s="72" customFormat="1" x14ac:dyDescent="0.25">
      <c r="A55" s="73">
        <v>50</v>
      </c>
      <c r="B55" s="73">
        <v>1.4999999999999999E-2</v>
      </c>
      <c r="C55" s="74">
        <f t="shared" si="2"/>
        <v>25600.294043309663</v>
      </c>
      <c r="D55" s="74">
        <f t="shared" si="3"/>
        <v>1548413.851361858</v>
      </c>
      <c r="E55" s="75">
        <f>Coûts!$B$2/((1+B55)^A55)</f>
        <v>71242.38925259879</v>
      </c>
      <c r="F55" s="76">
        <f t="shared" si="4"/>
        <v>8644010.4405595511</v>
      </c>
      <c r="G55" s="77">
        <f t="shared" si="0"/>
        <v>0.17913141845553171</v>
      </c>
      <c r="H55" s="78">
        <f t="shared" si="1"/>
        <v>-7095596.5891976934</v>
      </c>
    </row>
    <row r="56" spans="1:10" x14ac:dyDescent="0.25">
      <c r="A56" s="15">
        <v>51</v>
      </c>
      <c r="B56" s="1">
        <v>1.4999999999999999E-2</v>
      </c>
      <c r="C56" s="1">
        <f t="shared" si="2"/>
        <v>25221.964574689326</v>
      </c>
      <c r="D56" s="1">
        <f t="shared" si="3"/>
        <v>1573635.8159365472</v>
      </c>
      <c r="E56" s="2">
        <f>Coûts!$B$2/((1+B56)^A56)</f>
        <v>70189.546061673682</v>
      </c>
      <c r="F56" s="14">
        <f t="shared" si="4"/>
        <v>8714199.9866212253</v>
      </c>
      <c r="G56" s="36">
        <f t="shared" si="0"/>
        <v>0.18058293570867384</v>
      </c>
      <c r="H56" s="37">
        <f t="shared" si="1"/>
        <v>-7140564.1706846785</v>
      </c>
    </row>
    <row r="57" spans="1:10" x14ac:dyDescent="0.25">
      <c r="A57" s="15">
        <v>52</v>
      </c>
      <c r="B57" s="1">
        <v>1.4999999999999999E-2</v>
      </c>
      <c r="C57" s="1">
        <f t="shared" si="2"/>
        <v>24849.226181959937</v>
      </c>
      <c r="D57" s="1">
        <f t="shared" si="3"/>
        <v>1598485.0421185072</v>
      </c>
      <c r="E57" s="2">
        <f>Coûts!$B$2/((1+B57)^A57)</f>
        <v>69152.262129727795</v>
      </c>
      <c r="F57" s="14">
        <f t="shared" si="4"/>
        <v>8783352.248750953</v>
      </c>
      <c r="G57" s="36">
        <f t="shared" si="0"/>
        <v>0.18199031495586684</v>
      </c>
      <c r="H57" s="37">
        <f t="shared" si="1"/>
        <v>-7184867.2066324456</v>
      </c>
    </row>
    <row r="58" spans="1:10" x14ac:dyDescent="0.25">
      <c r="A58" s="15">
        <v>53</v>
      </c>
      <c r="B58" s="1">
        <v>1.4999999999999999E-2</v>
      </c>
      <c r="C58" s="1">
        <f t="shared" si="2"/>
        <v>24481.996238384178</v>
      </c>
      <c r="D58" s="1">
        <f t="shared" si="3"/>
        <v>1622967.0383568914</v>
      </c>
      <c r="E58" s="2">
        <f>Coûts!$B$2/((1+B58)^A58)</f>
        <v>68130.307516973204</v>
      </c>
      <c r="F58" s="14">
        <f t="shared" si="4"/>
        <v>8851482.5562679265</v>
      </c>
      <c r="G58" s="36">
        <f t="shared" si="0"/>
        <v>0.18335539024562991</v>
      </c>
      <c r="H58" s="37">
        <f t="shared" si="1"/>
        <v>-7228515.5179110356</v>
      </c>
    </row>
    <row r="59" spans="1:10" x14ac:dyDescent="0.25">
      <c r="A59" s="15">
        <v>54</v>
      </c>
      <c r="B59" s="1">
        <v>1.4999999999999999E-2</v>
      </c>
      <c r="C59" s="1">
        <f t="shared" si="2"/>
        <v>24120.193338309542</v>
      </c>
      <c r="D59" s="1">
        <f t="shared" si="3"/>
        <v>1647087.231695201</v>
      </c>
      <c r="E59" s="2">
        <f>Coûts!$B$2/((1+B59)^A59)</f>
        <v>67123.455681747029</v>
      </c>
      <c r="F59" s="14">
        <f t="shared" si="4"/>
        <v>8918606.0119496733</v>
      </c>
      <c r="G59" s="36">
        <f t="shared" si="0"/>
        <v>0.18467989610577445</v>
      </c>
      <c r="H59" s="37">
        <f t="shared" si="1"/>
        <v>-7271518.780254472</v>
      </c>
    </row>
    <row r="60" spans="1:10" x14ac:dyDescent="0.25">
      <c r="A60" s="41">
        <v>55</v>
      </c>
      <c r="B60" s="1">
        <v>1.4999999999999999E-2</v>
      </c>
      <c r="C60" s="1">
        <f t="shared" si="2"/>
        <v>23763.737279122699</v>
      </c>
      <c r="D60" s="1">
        <f t="shared" si="3"/>
        <v>1670850.9689743237</v>
      </c>
      <c r="E60" s="2">
        <f>Coûts!$B$2/((1+B60)^A60)</f>
        <v>66131.483430292632</v>
      </c>
      <c r="F60" s="14">
        <f t="shared" si="4"/>
        <v>8984737.4953799658</v>
      </c>
      <c r="G60" s="36">
        <f t="shared" si="0"/>
        <v>0.18596547420928999</v>
      </c>
      <c r="H60" s="37">
        <f t="shared" si="1"/>
        <v>-7313886.5264056418</v>
      </c>
    </row>
    <row r="61" spans="1:10" x14ac:dyDescent="0.25">
      <c r="A61" s="15">
        <v>56</v>
      </c>
      <c r="B61" s="1">
        <v>1.4999999999999999E-2</v>
      </c>
      <c r="C61" s="1">
        <f t="shared" si="2"/>
        <v>23412.549043470644</v>
      </c>
      <c r="D61" s="1">
        <f t="shared" si="3"/>
        <v>1694263.5180177945</v>
      </c>
      <c r="E61" s="2">
        <f>Coûts!$B$2/((1+B61)^A61)</f>
        <v>65154.170867283385</v>
      </c>
      <c r="F61" s="14">
        <f t="shared" si="4"/>
        <v>9049891.6662472486</v>
      </c>
      <c r="G61" s="36">
        <f t="shared" si="0"/>
        <v>0.18721367951141021</v>
      </c>
      <c r="H61" s="37">
        <f t="shared" si="1"/>
        <v>-7355628.1482294537</v>
      </c>
    </row>
    <row r="62" spans="1:10" x14ac:dyDescent="0.25">
      <c r="A62" s="41">
        <v>57</v>
      </c>
      <c r="B62" s="1">
        <v>1.4999999999999999E-2</v>
      </c>
      <c r="C62" s="1">
        <f t="shared" si="2"/>
        <v>23066.550781744478</v>
      </c>
      <c r="D62" s="1">
        <f t="shared" si="3"/>
        <v>1717330.068799539</v>
      </c>
      <c r="E62" s="2">
        <f>Coûts!$B$2/((1+B62)^A62)</f>
        <v>64191.301347077235</v>
      </c>
      <c r="F62" s="14">
        <f t="shared" si="4"/>
        <v>9114082.9675943255</v>
      </c>
      <c r="G62" s="36">
        <f t="shared" si="0"/>
        <v>0.18842598590616413</v>
      </c>
      <c r="H62" s="37">
        <f t="shared" si="1"/>
        <v>-7396752.898794787</v>
      </c>
    </row>
    <row r="63" spans="1:10" x14ac:dyDescent="0.25">
      <c r="A63" s="15">
        <v>58</v>
      </c>
      <c r="B63" s="1">
        <v>1.4999999999999999E-2</v>
      </c>
      <c r="C63" s="1">
        <f t="shared" si="2"/>
        <v>22725.665794822151</v>
      </c>
      <c r="D63" s="1">
        <f t="shared" si="3"/>
        <v>1740055.7345943612</v>
      </c>
      <c r="E63" s="2">
        <f>Coûts!$B$2/((1+B63)^A63)</f>
        <v>63242.661425691869</v>
      </c>
      <c r="F63" s="14">
        <f t="shared" si="4"/>
        <v>9177325.6290200166</v>
      </c>
      <c r="G63" s="36">
        <f t="shared" si="0"/>
        <v>0.18960379144574058</v>
      </c>
      <c r="H63" s="37">
        <f t="shared" si="1"/>
        <v>-7437269.8944256557</v>
      </c>
    </row>
    <row r="64" spans="1:10" x14ac:dyDescent="0.25">
      <c r="A64" s="15">
        <v>59</v>
      </c>
      <c r="B64" s="1">
        <v>1.4999999999999999E-2</v>
      </c>
      <c r="C64" s="1">
        <f t="shared" si="2"/>
        <v>22389.81851706616</v>
      </c>
      <c r="D64" s="1">
        <f t="shared" si="3"/>
        <v>1762445.5531114272</v>
      </c>
      <c r="E64" s="2">
        <f>Coûts!$B$2/((1+B64)^A64)</f>
        <v>62308.040813489526</v>
      </c>
      <c r="F64" s="14">
        <f t="shared" si="4"/>
        <v>9239633.6698335055</v>
      </c>
      <c r="G64" s="36">
        <f t="shared" si="0"/>
        <v>0.19074842316158469</v>
      </c>
      <c r="H64" s="37">
        <f t="shared" si="1"/>
        <v>-7477188.1167220781</v>
      </c>
    </row>
    <row r="65" spans="1:8" x14ac:dyDescent="0.25">
      <c r="A65" s="15">
        <v>60</v>
      </c>
      <c r="B65" s="1">
        <v>1.4999999999999999E-2</v>
      </c>
      <c r="C65" s="1">
        <f t="shared" si="2"/>
        <v>22058.934499572577</v>
      </c>
      <c r="D65" s="1">
        <f t="shared" si="3"/>
        <v>1784504.4876109997</v>
      </c>
      <c r="E65" s="2">
        <f>Coûts!$B$2/((1+B65)^A65)</f>
        <v>61387.232328561135</v>
      </c>
      <c r="F65" s="14">
        <f t="shared" si="4"/>
        <v>9301020.9021620676</v>
      </c>
      <c r="G65" s="36">
        <f t="shared" si="0"/>
        <v>0.19186114152223688</v>
      </c>
      <c r="H65" s="37">
        <f t="shared" si="1"/>
        <v>-7516516.4145510681</v>
      </c>
    </row>
    <row r="66" spans="1:8" x14ac:dyDescent="0.25">
      <c r="A66" s="15">
        <v>61</v>
      </c>
      <c r="B66" s="1">
        <v>1.4999999999999999E-2</v>
      </c>
      <c r="C66" s="1">
        <f t="shared" si="2"/>
        <v>21732.940393667563</v>
      </c>
      <c r="D66" s="1">
        <f t="shared" si="3"/>
        <v>1806237.4280046674</v>
      </c>
      <c r="E66" s="2">
        <f>Coûts!$B$2/((1+B66)^A66)</f>
        <v>60480.03185079914</v>
      </c>
      <c r="F66" s="14">
        <f t="shared" si="4"/>
        <v>9361500.9340128675</v>
      </c>
      <c r="G66" s="36">
        <f t="shared" si="0"/>
        <v>0.19294314455944964</v>
      </c>
      <c r="H66" s="37">
        <f t="shared" si="1"/>
        <v>-7555263.5060082003</v>
      </c>
    </row>
    <row r="67" spans="1:8" x14ac:dyDescent="0.25">
      <c r="A67" s="15">
        <v>62</v>
      </c>
      <c r="B67" s="1">
        <v>1.4999999999999999E-2</v>
      </c>
      <c r="C67" s="1">
        <f t="shared" si="2"/>
        <v>21411.76393464785</v>
      </c>
      <c r="D67" s="1">
        <f t="shared" si="3"/>
        <v>1827649.1919393153</v>
      </c>
      <c r="E67" s="2">
        <f>Coûts!$B$2/((1+B67)^A67)</f>
        <v>59586.238276649419</v>
      </c>
      <c r="F67" s="14">
        <f t="shared" si="4"/>
        <v>9421087.1722895168</v>
      </c>
      <c r="G67" s="36">
        <f t="shared" si="0"/>
        <v>0.19399557169102802</v>
      </c>
      <c r="H67" s="37">
        <f t="shared" si="1"/>
        <v>-7593437.9803502019</v>
      </c>
    </row>
    <row r="68" spans="1:8" x14ac:dyDescent="0.25">
      <c r="A68" s="15">
        <v>63</v>
      </c>
      <c r="B68" s="1">
        <v>1.4999999999999999E-2</v>
      </c>
      <c r="C68" s="1">
        <f t="shared" si="2"/>
        <v>21095.333925761432</v>
      </c>
      <c r="D68" s="1">
        <f t="shared" si="3"/>
        <v>1848744.5258650768</v>
      </c>
      <c r="E68" s="2">
        <f>Coûts!$B$2/((1+B68)^A68)</f>
        <v>58705.653474531449</v>
      </c>
      <c r="F68" s="14">
        <f t="shared" si="4"/>
        <v>9479792.8257640488</v>
      </c>
      <c r="G68" s="36">
        <f t="shared" si="0"/>
        <v>0.19501950726608547</v>
      </c>
      <c r="H68" s="37">
        <f t="shared" si="1"/>
        <v>-7631048.2998989718</v>
      </c>
    </row>
    <row r="69" spans="1:8" x14ac:dyDescent="0.25">
      <c r="A69" s="15">
        <v>64</v>
      </c>
      <c r="B69" s="1">
        <v>1.4999999999999999E-2</v>
      </c>
      <c r="C69" s="1">
        <f t="shared" si="2"/>
        <v>20783.580222425058</v>
      </c>
      <c r="D69" s="1">
        <f t="shared" si="3"/>
        <v>1869528.1060875019</v>
      </c>
      <c r="E69" s="2">
        <f>Coûts!$B$2/((1+B69)^A69)</f>
        <v>57838.082240917691</v>
      </c>
      <c r="F69" s="14">
        <f t="shared" si="4"/>
        <v>9537630.9080049656</v>
      </c>
      <c r="G69" s="36">
        <f t="shared" si="0"/>
        <v>0.19601598385594904</v>
      </c>
      <c r="H69" s="37">
        <f t="shared" si="1"/>
        <v>-7668102.8019174635</v>
      </c>
    </row>
    <row r="70" spans="1:8" x14ac:dyDescent="0.25">
      <c r="A70" s="15">
        <v>65</v>
      </c>
      <c r="B70" s="1">
        <v>1.4999999999999999E-2</v>
      </c>
      <c r="C70" s="1">
        <f t="shared" si="2"/>
        <v>20476.433716674936</v>
      </c>
      <c r="D70" s="1">
        <f t="shared" si="3"/>
        <v>1890004.5398041769</v>
      </c>
      <c r="E70" s="2">
        <f>Coûts!$B$2/((1+B70)^A70)</f>
        <v>56983.332257061767</v>
      </c>
      <c r="F70" s="14">
        <f t="shared" si="4"/>
        <v>9594614.2402620278</v>
      </c>
      <c r="G70" s="36">
        <f t="shared" si="0"/>
        <v>0.19698598531175143</v>
      </c>
      <c r="H70" s="37">
        <f t="shared" si="1"/>
        <v>-7704609.7004578505</v>
      </c>
    </row>
    <row r="71" spans="1:8" x14ac:dyDescent="0.25">
      <c r="A71" s="15">
        <v>66</v>
      </c>
      <c r="B71" s="1">
        <v>1.4999999999999999E-2</v>
      </c>
      <c r="C71" s="1">
        <f t="shared" si="2"/>
        <v>20173.826321847231</v>
      </c>
      <c r="D71" s="1">
        <f t="shared" si="3"/>
        <v>1910178.3661260242</v>
      </c>
      <c r="E71" s="2">
        <f>Coûts!$B$2/((1+B71)^A71)</f>
        <v>56141.214046366287</v>
      </c>
      <c r="F71" s="14">
        <f t="shared" si="4"/>
        <v>9650755.4543083943</v>
      </c>
      <c r="G71" s="36">
        <f t="shared" ref="G71:G105" si="5">D71/F71</f>
        <v>0.19793044960778294</v>
      </c>
      <c r="H71" s="37">
        <f t="shared" ref="H71:H105" si="6">D71-F71</f>
        <v>-7740577.0881823702</v>
      </c>
    </row>
    <row r="72" spans="1:8" x14ac:dyDescent="0.25">
      <c r="A72" s="15">
        <v>67</v>
      </c>
      <c r="B72" s="1">
        <v>1.4999999999999999E-2</v>
      </c>
      <c r="C72" s="1">
        <f t="shared" ref="C72:C105" si="7">$B$2/((1+B72)^A72)</f>
        <v>19875.69095748496</v>
      </c>
      <c r="D72" s="1">
        <f t="shared" ref="D72:D105" si="8">D71+C72</f>
        <v>1930054.0570835092</v>
      </c>
      <c r="E72" s="2">
        <f>Coûts!$B$2/((1+B72)^A72)</f>
        <v>55311.54093238058</v>
      </c>
      <c r="F72" s="14">
        <f t="shared" ref="F72:F104" si="9">F71+E72</f>
        <v>9706066.995240774</v>
      </c>
      <c r="G72" s="36">
        <f t="shared" si="5"/>
        <v>0.19885027148791395</v>
      </c>
      <c r="H72" s="37">
        <f t="shared" si="6"/>
        <v>-7776012.9381572651</v>
      </c>
    </row>
    <row r="73" spans="1:8" x14ac:dyDescent="0.25">
      <c r="A73" s="15">
        <v>68</v>
      </c>
      <c r="B73" s="1">
        <v>1.4999999999999999E-2</v>
      </c>
      <c r="C73" s="1">
        <f t="shared" si="7"/>
        <v>19581.961534467944</v>
      </c>
      <c r="D73" s="1">
        <f t="shared" si="8"/>
        <v>1949636.0186179772</v>
      </c>
      <c r="E73" s="2">
        <f>Coûts!$B$2/((1+B73)^A73)</f>
        <v>54494.128997419306</v>
      </c>
      <c r="F73" s="14">
        <f t="shared" si="9"/>
        <v>9760561.124238193</v>
      </c>
      <c r="G73" s="36">
        <f t="shared" si="5"/>
        <v>0.19974630493081874</v>
      </c>
      <c r="H73" s="37">
        <f t="shared" si="6"/>
        <v>-7810925.1056202156</v>
      </c>
    </row>
    <row r="74" spans="1:8" x14ac:dyDescent="0.25">
      <c r="A74" s="41">
        <v>69</v>
      </c>
      <c r="B74" s="1">
        <v>1.4999999999999999E-2</v>
      </c>
      <c r="C74" s="42">
        <f t="shared" si="7"/>
        <v>19292.572940362508</v>
      </c>
      <c r="D74" s="42">
        <f t="shared" si="8"/>
        <v>1968928.5915583398</v>
      </c>
      <c r="E74" s="43">
        <f>Coûts!$B$2/((1+B74)^A74)</f>
        <v>53688.797041792423</v>
      </c>
      <c r="F74" s="44">
        <f t="shared" si="9"/>
        <v>9814249.9212799855</v>
      </c>
      <c r="G74" s="45">
        <f t="shared" si="5"/>
        <v>0.20061936544831233</v>
      </c>
      <c r="H74" s="37">
        <f t="shared" si="6"/>
        <v>-7845321.3297216455</v>
      </c>
    </row>
    <row r="75" spans="1:8" x14ac:dyDescent="0.25">
      <c r="A75" s="15">
        <v>70</v>
      </c>
      <c r="B75" s="1">
        <v>1.4999999999999999E-2</v>
      </c>
      <c r="C75" s="1">
        <f t="shared" si="7"/>
        <v>19007.461024987697</v>
      </c>
      <c r="D75" s="1">
        <f t="shared" si="8"/>
        <v>1987936.0525833275</v>
      </c>
      <c r="E75" s="2">
        <f>Coûts!$B$2/((1+B75)^A75)</f>
        <v>52895.366543637865</v>
      </c>
      <c r="F75" s="14">
        <f t="shared" si="9"/>
        <v>9867145.287823623</v>
      </c>
      <c r="G75" s="36">
        <f t="shared" si="5"/>
        <v>0.20147023222983299</v>
      </c>
      <c r="H75" s="37">
        <f t="shared" si="6"/>
        <v>-7879209.2352402955</v>
      </c>
    </row>
    <row r="76" spans="1:8" x14ac:dyDescent="0.25">
      <c r="A76" s="15">
        <v>71</v>
      </c>
      <c r="B76" s="1">
        <v>1.4999999999999999E-2</v>
      </c>
      <c r="C76" s="1">
        <f t="shared" si="7"/>
        <v>18726.562586194777</v>
      </c>
      <c r="D76" s="1">
        <f t="shared" si="8"/>
        <v>2006662.6151695224</v>
      </c>
      <c r="E76" s="2">
        <f>Coûts!$B$2/((1+B76)^A76)</f>
        <v>52113.661619347658</v>
      </c>
      <c r="F76" s="14">
        <f t="shared" si="9"/>
        <v>9919258.9494429715</v>
      </c>
      <c r="G76" s="36">
        <f t="shared" si="5"/>
        <v>0.20229965014495452</v>
      </c>
      <c r="H76" s="37">
        <f t="shared" si="6"/>
        <v>-7912596.3342734491</v>
      </c>
    </row>
    <row r="77" spans="1:8" x14ac:dyDescent="0.25">
      <c r="A77" s="15">
        <v>72</v>
      </c>
      <c r="B77" s="1">
        <v>1.4999999999999999E-2</v>
      </c>
      <c r="C77" s="1">
        <f t="shared" si="7"/>
        <v>18449.815355856925</v>
      </c>
      <c r="D77" s="1">
        <f t="shared" si="8"/>
        <v>2025112.4305253793</v>
      </c>
      <c r="E77" s="2">
        <f>Coûts!$B$2/((1+B77)^A77)</f>
        <v>51343.508984578977</v>
      </c>
      <c r="F77" s="14">
        <f t="shared" si="9"/>
        <v>9970602.4584275503</v>
      </c>
      <c r="G77" s="36">
        <f t="shared" si="5"/>
        <v>0.20310833161477354</v>
      </c>
      <c r="H77" s="37">
        <f t="shared" si="6"/>
        <v>-7945490.027902171</v>
      </c>
    </row>
    <row r="78" spans="1:8" x14ac:dyDescent="0.25">
      <c r="A78" s="15">
        <v>73</v>
      </c>
      <c r="B78" s="1">
        <v>1.4999999999999999E-2</v>
      </c>
      <c r="C78" s="1">
        <f t="shared" si="7"/>
        <v>18177.157986065937</v>
      </c>
      <c r="D78" s="1">
        <f t="shared" si="8"/>
        <v>2043289.5885114451</v>
      </c>
      <c r="E78" s="2">
        <f>Coûts!$B$2/((1+B78)^A78)</f>
        <v>50584.737915841361</v>
      </c>
      <c r="F78" s="14">
        <f t="shared" si="9"/>
        <v>10021187.196343392</v>
      </c>
      <c r="G78" s="36">
        <f t="shared" si="5"/>
        <v>0.20389695836208072</v>
      </c>
      <c r="H78" s="37">
        <f t="shared" si="6"/>
        <v>-7977897.6078319475</v>
      </c>
    </row>
    <row r="79" spans="1:8" x14ac:dyDescent="0.25">
      <c r="A79" s="15">
        <v>74</v>
      </c>
      <c r="B79" s="1">
        <v>1.4999999999999999E-2</v>
      </c>
      <c r="C79" s="1">
        <f t="shared" si="7"/>
        <v>17908.530035532945</v>
      </c>
      <c r="D79" s="1">
        <f t="shared" si="8"/>
        <v>2061198.1185469781</v>
      </c>
      <c r="E79" s="2">
        <f>Coûts!$B$2/((1+B79)^A79)</f>
        <v>49837.180212651598</v>
      </c>
      <c r="F79" s="14">
        <f t="shared" si="9"/>
        <v>10071024.376556044</v>
      </c>
      <c r="G79" s="36">
        <f t="shared" si="5"/>
        <v>0.20466618304937906</v>
      </c>
      <c r="H79" s="37">
        <f t="shared" si="6"/>
        <v>-8009826.2580090668</v>
      </c>
    </row>
    <row r="80" spans="1:8" x14ac:dyDescent="0.25">
      <c r="A80" s="41">
        <v>75</v>
      </c>
      <c r="B80" s="1">
        <v>1.4999999999999999E-2</v>
      </c>
      <c r="C80" s="42">
        <f t="shared" si="7"/>
        <v>17643.871956190098</v>
      </c>
      <c r="D80" s="42">
        <f t="shared" si="8"/>
        <v>2078841.9905031682</v>
      </c>
      <c r="E80" s="43">
        <f>Coûts!$B$2/((1+B80)^A80)</f>
        <v>49100.670160247886</v>
      </c>
      <c r="F80" s="44">
        <f t="shared" si="9"/>
        <v>10120125.046716291</v>
      </c>
      <c r="G80" s="45">
        <f t="shared" si="5"/>
        <v>0.20541663081304479</v>
      </c>
      <c r="H80" s="37">
        <f t="shared" si="6"/>
        <v>-8041283.0562131237</v>
      </c>
    </row>
    <row r="81" spans="1:8" x14ac:dyDescent="0.25">
      <c r="A81" s="15">
        <v>76</v>
      </c>
      <c r="B81" s="1">
        <v>1.4999999999999999E-2</v>
      </c>
      <c r="C81" s="1">
        <f t="shared" si="7"/>
        <v>17383.125079990248</v>
      </c>
      <c r="D81" s="1">
        <f t="shared" si="8"/>
        <v>2096225.1155831586</v>
      </c>
      <c r="E81" s="2">
        <f>Coûts!$B$2/((1+B81)^A81)</f>
        <v>48375.044492855071</v>
      </c>
      <c r="F81" s="14">
        <f t="shared" si="9"/>
        <v>10168500.091209147</v>
      </c>
      <c r="G81" s="36">
        <f t="shared" si="5"/>
        <v>0.20614890070123354</v>
      </c>
      <c r="H81" s="37">
        <f t="shared" si="6"/>
        <v>-8072274.9756259881</v>
      </c>
    </row>
    <row r="82" spans="1:8" x14ac:dyDescent="0.25">
      <c r="A82" s="15">
        <v>77</v>
      </c>
      <c r="B82" s="1">
        <v>1.4999999999999999E-2</v>
      </c>
      <c r="C82" s="1">
        <f t="shared" si="7"/>
        <v>17126.231605901721</v>
      </c>
      <c r="D82" s="1">
        <f t="shared" si="8"/>
        <v>2113351.3471890604</v>
      </c>
      <c r="E82" s="2">
        <f>Coûts!$B$2/((1+B82)^A82)</f>
        <v>47660.142357492681</v>
      </c>
      <c r="F82" s="14">
        <f t="shared" si="9"/>
        <v>10216160.23356664</v>
      </c>
      <c r="G82" s="36">
        <f t="shared" si="5"/>
        <v>0.20686356702250475</v>
      </c>
      <c r="H82" s="37">
        <f t="shared" si="6"/>
        <v>-8102808.8863775795</v>
      </c>
    </row>
    <row r="83" spans="1:8" x14ac:dyDescent="0.25">
      <c r="A83" s="15">
        <v>78</v>
      </c>
      <c r="B83" s="1">
        <v>1.4999999999999999E-2</v>
      </c>
      <c r="C83" s="1">
        <f t="shared" si="7"/>
        <v>16873.134587095297</v>
      </c>
      <c r="D83" s="1">
        <f t="shared" si="8"/>
        <v>2130224.4817761555</v>
      </c>
      <c r="E83" s="2">
        <f>Coûts!$B$2/((1+B83)^A83)</f>
        <v>46955.805278317923</v>
      </c>
      <c r="F83" s="14">
        <f t="shared" si="9"/>
        <v>10263116.038844958</v>
      </c>
      <c r="G83" s="36">
        <f t="shared" si="5"/>
        <v>0.20756118061156575</v>
      </c>
      <c r="H83" s="37">
        <f t="shared" si="6"/>
        <v>-8132891.5570688024</v>
      </c>
    </row>
    <row r="84" spans="1:8" x14ac:dyDescent="0.25">
      <c r="A84" s="15">
        <v>79</v>
      </c>
      <c r="B84" s="1">
        <v>1.4999999999999999E-2</v>
      </c>
      <c r="C84" s="1">
        <f t="shared" si="7"/>
        <v>16623.777918320491</v>
      </c>
      <c r="D84" s="1">
        <f t="shared" si="8"/>
        <v>2146848.2596944761</v>
      </c>
      <c r="E84" s="2">
        <f>Coûts!$B$2/((1+B84)^A84)</f>
        <v>46261.877121495498</v>
      </c>
      <c r="F84" s="14">
        <f t="shared" si="9"/>
        <v>10309377.915966453</v>
      </c>
      <c r="G84" s="36">
        <f t="shared" si="5"/>
        <v>0.20824227001801784</v>
      </c>
      <c r="H84" s="37">
        <f t="shared" si="6"/>
        <v>-8162529.6562719774</v>
      </c>
    </row>
    <row r="85" spans="1:8" x14ac:dyDescent="0.25">
      <c r="A85" s="15">
        <v>80</v>
      </c>
      <c r="B85" s="1">
        <v>1.4999999999999999E-2</v>
      </c>
      <c r="C85" s="1">
        <f t="shared" si="7"/>
        <v>16378.106323468468</v>
      </c>
      <c r="D85" s="1">
        <f t="shared" si="8"/>
        <v>2163226.3660179446</v>
      </c>
      <c r="E85" s="2">
        <f>Coûts!$B$2/((1+B85)^A85)</f>
        <v>45578.204060586708</v>
      </c>
      <c r="F85" s="14">
        <f t="shared" si="9"/>
        <v>10354956.120027039</v>
      </c>
      <c r="G85" s="36">
        <f t="shared" si="5"/>
        <v>0.20890734262351426</v>
      </c>
      <c r="H85" s="37">
        <f t="shared" si="6"/>
        <v>-8191729.7540090941</v>
      </c>
    </row>
    <row r="86" spans="1:8" x14ac:dyDescent="0.25">
      <c r="A86" s="15">
        <v>81</v>
      </c>
      <c r="B86" s="1">
        <v>1.4999999999999999E-2</v>
      </c>
      <c r="C86" s="1">
        <f t="shared" si="7"/>
        <v>16136.065343318687</v>
      </c>
      <c r="D86" s="1">
        <f t="shared" si="8"/>
        <v>2179362.4313612632</v>
      </c>
      <c r="E86" s="2">
        <f>Coûts!$B$2/((1+B86)^A86)</f>
        <v>44904.63454244996</v>
      </c>
      <c r="F86" s="14">
        <f t="shared" si="9"/>
        <v>10399860.75456949</v>
      </c>
      <c r="G86" s="36">
        <f t="shared" si="5"/>
        <v>0.20955688569231037</v>
      </c>
      <c r="H86" s="37">
        <f t="shared" si="6"/>
        <v>-8220498.3232082259</v>
      </c>
    </row>
    <row r="87" spans="1:8" x14ac:dyDescent="0.25">
      <c r="A87" s="15">
        <v>82</v>
      </c>
      <c r="B87" s="1">
        <v>1.4999999999999999E-2</v>
      </c>
      <c r="C87" s="1">
        <f t="shared" si="7"/>
        <v>15897.60132346669</v>
      </c>
      <c r="D87" s="1">
        <f t="shared" si="8"/>
        <v>2195260.0326847299</v>
      </c>
      <c r="E87" s="2">
        <f>Coûts!$B$2/((1+B87)^A87)</f>
        <v>44241.019253645289</v>
      </c>
      <c r="F87" s="14">
        <f t="shared" si="9"/>
        <v>10444101.773823135</v>
      </c>
      <c r="G87" s="36">
        <f t="shared" si="5"/>
        <v>0.21019136735979355</v>
      </c>
      <c r="H87" s="37">
        <f t="shared" si="6"/>
        <v>-8248841.7411384042</v>
      </c>
    </row>
    <row r="88" spans="1:8" x14ac:dyDescent="0.25">
      <c r="A88" s="15">
        <v>83</v>
      </c>
      <c r="B88" s="1">
        <v>1.4999999999999999E-2</v>
      </c>
      <c r="C88" s="1">
        <f t="shared" si="7"/>
        <v>15662.661402430238</v>
      </c>
      <c r="D88" s="1">
        <f t="shared" si="8"/>
        <v>2210922.6940871603</v>
      </c>
      <c r="E88" s="2">
        <f>Coûts!$B$2/((1+B88)^A88)</f>
        <v>43587.211087335265</v>
      </c>
      <c r="F88" s="14">
        <f t="shared" si="9"/>
        <v>10487688.98491047</v>
      </c>
      <c r="G88" s="36">
        <f t="shared" si="5"/>
        <v>0.2108112375632232</v>
      </c>
      <c r="H88" s="37">
        <f t="shared" si="6"/>
        <v>-8276766.2908233088</v>
      </c>
    </row>
    <row r="89" spans="1:8" x14ac:dyDescent="0.25">
      <c r="A89" s="15">
        <v>84</v>
      </c>
      <c r="B89" s="1">
        <v>1.4999999999999999E-2</v>
      </c>
      <c r="C89" s="1">
        <f t="shared" si="7"/>
        <v>15431.193499931273</v>
      </c>
      <c r="D89" s="1">
        <f t="shared" si="8"/>
        <v>2226353.8875870914</v>
      </c>
      <c r="E89" s="2">
        <f>Coûts!$B$2/((1+B89)^A89)</f>
        <v>42943.065110675147</v>
      </c>
      <c r="F89" s="14">
        <f t="shared" si="9"/>
        <v>10530632.050021145</v>
      </c>
      <c r="G89" s="36">
        <f t="shared" si="5"/>
        <v>0.2114169289185848</v>
      </c>
      <c r="H89" s="37">
        <f t="shared" si="6"/>
        <v>-8304278.1624340545</v>
      </c>
    </row>
    <row r="90" spans="1:8" x14ac:dyDescent="0.25">
      <c r="A90" s="15">
        <v>85</v>
      </c>
      <c r="B90" s="1">
        <v>1.4999999999999999E-2</v>
      </c>
      <c r="C90" s="1">
        <f t="shared" si="7"/>
        <v>15203.146305351009</v>
      </c>
      <c r="D90" s="1">
        <f t="shared" si="8"/>
        <v>2241557.0338924425</v>
      </c>
      <c r="E90" s="2">
        <f>Coûts!$B$2/((1+B90)^A90)</f>
        <v>42308.438532684879</v>
      </c>
      <c r="F90" s="14">
        <f t="shared" si="9"/>
        <v>10572940.488553829</v>
      </c>
      <c r="G90" s="36">
        <f t="shared" si="5"/>
        <v>0.21200885754716317</v>
      </c>
      <c r="H90" s="37">
        <f t="shared" si="6"/>
        <v>-8331383.454661387</v>
      </c>
    </row>
    <row r="91" spans="1:8" x14ac:dyDescent="0.25">
      <c r="A91" s="15">
        <v>86</v>
      </c>
      <c r="B91" s="1">
        <v>1.4999999999999999E-2</v>
      </c>
      <c r="C91" s="1">
        <f t="shared" si="7"/>
        <v>14978.469266355676</v>
      </c>
      <c r="D91" s="1">
        <f t="shared" si="8"/>
        <v>2256535.503158798</v>
      </c>
      <c r="E91" s="2">
        <f>Coûts!$B$2/((1+B91)^A91)</f>
        <v>41683.190672595942</v>
      </c>
      <c r="F91" s="14">
        <f t="shared" si="9"/>
        <v>10614623.679226425</v>
      </c>
      <c r="G91" s="36">
        <f t="shared" si="5"/>
        <v>0.2125874238551668</v>
      </c>
      <c r="H91" s="37">
        <f t="shared" si="6"/>
        <v>-8358088.1760676261</v>
      </c>
    </row>
    <row r="92" spans="1:8" x14ac:dyDescent="0.25">
      <c r="A92" s="15">
        <v>87</v>
      </c>
      <c r="B92" s="1">
        <v>1.4999999999999999E-2</v>
      </c>
      <c r="C92" s="1">
        <f t="shared" si="7"/>
        <v>14757.112577690325</v>
      </c>
      <c r="D92" s="1">
        <f t="shared" si="8"/>
        <v>2271292.6157364883</v>
      </c>
      <c r="E92" s="2">
        <f>Coûts!$B$2/((1+B92)^A92)</f>
        <v>41067.182928665963</v>
      </c>
      <c r="F92" s="14">
        <f t="shared" si="9"/>
        <v>10655690.862155091</v>
      </c>
      <c r="G92" s="36">
        <f t="shared" si="5"/>
        <v>0.21315301326948632</v>
      </c>
      <c r="H92" s="37">
        <f t="shared" si="6"/>
        <v>-8384398.2464186028</v>
      </c>
    </row>
    <row r="93" spans="1:8" x14ac:dyDescent="0.25">
      <c r="A93" s="15">
        <v>88</v>
      </c>
      <c r="B93" s="1">
        <v>1.4999999999999999E-2</v>
      </c>
      <c r="C93" s="1">
        <f t="shared" si="7"/>
        <v>14539.027170138253</v>
      </c>
      <c r="D93" s="1">
        <f t="shared" si="8"/>
        <v>2285831.6429066267</v>
      </c>
      <c r="E93" s="2">
        <f>Coûts!$B$2/((1+B93)^A93)</f>
        <v>40460.278747454155</v>
      </c>
      <c r="F93" s="14">
        <f t="shared" si="9"/>
        <v>10696151.140902545</v>
      </c>
      <c r="G93" s="36">
        <f t="shared" si="5"/>
        <v>0.21370599693243933</v>
      </c>
      <c r="H93" s="37">
        <f t="shared" si="6"/>
        <v>-8410319.4979959186</v>
      </c>
    </row>
    <row r="94" spans="1:8" x14ac:dyDescent="0.25">
      <c r="A94" s="15">
        <v>89</v>
      </c>
      <c r="B94" s="1">
        <v>1.4999999999999999E-2</v>
      </c>
      <c r="C94" s="1">
        <f t="shared" si="7"/>
        <v>14324.164699643599</v>
      </c>
      <c r="D94" s="1">
        <f t="shared" si="8"/>
        <v>2300155.8076062701</v>
      </c>
      <c r="E94" s="2">
        <f>Coûts!$B$2/((1+B94)^A94)</f>
        <v>39862.343593550897</v>
      </c>
      <c r="F94" s="14">
        <f t="shared" si="9"/>
        <v>10736013.484496096</v>
      </c>
      <c r="G94" s="36">
        <f t="shared" si="5"/>
        <v>0.21424673235814493</v>
      </c>
      <c r="H94" s="37">
        <f t="shared" si="6"/>
        <v>-8435857.6768898256</v>
      </c>
    </row>
    <row r="95" spans="1:8" x14ac:dyDescent="0.25">
      <c r="A95" s="15">
        <v>90</v>
      </c>
      <c r="B95" s="1">
        <v>1.4999999999999999E-2</v>
      </c>
      <c r="C95" s="1">
        <f t="shared" si="7"/>
        <v>14112.477536594681</v>
      </c>
      <c r="D95" s="1">
        <f t="shared" si="8"/>
        <v>2314268.2851428646</v>
      </c>
      <c r="E95" s="2">
        <f>Coûts!$B$2/((1+B95)^A95)</f>
        <v>39273.244919754579</v>
      </c>
      <c r="F95" s="14">
        <f t="shared" si="9"/>
        <v>10775286.729415851</v>
      </c>
      <c r="G95" s="36">
        <f t="shared" si="5"/>
        <v>0.21477556405297862</v>
      </c>
      <c r="H95" s="37">
        <f t="shared" si="6"/>
        <v>-8461018.4442729857</v>
      </c>
    </row>
    <row r="96" spans="1:8" x14ac:dyDescent="0.25">
      <c r="A96" s="15">
        <v>91</v>
      </c>
      <c r="B96" s="1">
        <v>1.4999999999999999E-2</v>
      </c>
      <c r="C96" s="1">
        <f t="shared" si="7"/>
        <v>13903.918755265697</v>
      </c>
      <c r="D96" s="1">
        <f t="shared" si="8"/>
        <v>2328172.2038981305</v>
      </c>
      <c r="E96" s="2">
        <f>Coûts!$B$2/((1+B96)^A96)</f>
        <v>38692.852137689246</v>
      </c>
      <c r="F96" s="14">
        <f t="shared" si="9"/>
        <v>10813979.581553539</v>
      </c>
      <c r="G96" s="36">
        <f t="shared" si="5"/>
        <v>0.21529282410237957</v>
      </c>
      <c r="H96" s="37">
        <f t="shared" si="6"/>
        <v>-8485807.3776554093</v>
      </c>
    </row>
    <row r="97" spans="1:8" x14ac:dyDescent="0.25">
      <c r="A97" s="15">
        <v>92</v>
      </c>
      <c r="B97" s="1">
        <v>1.4999999999999999E-2</v>
      </c>
      <c r="C97" s="1">
        <f t="shared" si="7"/>
        <v>13698.442123414483</v>
      </c>
      <c r="D97" s="1">
        <f t="shared" si="8"/>
        <v>2341870.6460215449</v>
      </c>
      <c r="E97" s="2">
        <f>Coûts!$B$2/((1+B97)^A97)</f>
        <v>38121.036588856412</v>
      </c>
      <c r="F97" s="14">
        <f t="shared" si="9"/>
        <v>10852100.618142396</v>
      </c>
      <c r="G97" s="36">
        <f t="shared" si="5"/>
        <v>0.21579883272612096</v>
      </c>
      <c r="H97" s="37">
        <f t="shared" si="6"/>
        <v>-8510229.9721208513</v>
      </c>
    </row>
    <row r="98" spans="1:8" x14ac:dyDescent="0.25">
      <c r="A98" s="15">
        <v>93</v>
      </c>
      <c r="B98" s="1">
        <v>1.4999999999999999E-2</v>
      </c>
      <c r="C98" s="1">
        <f t="shared" si="7"/>
        <v>13496.002092033974</v>
      </c>
      <c r="D98" s="1">
        <f t="shared" si="8"/>
        <v>2355366.648113579</v>
      </c>
      <c r="E98" s="2">
        <f>Coûts!$B$2/((1+B98)^A98)</f>
        <v>37557.671516114686</v>
      </c>
      <c r="F98" s="14">
        <f t="shared" si="9"/>
        <v>10889658.289658511</v>
      </c>
      <c r="G98" s="36">
        <f t="shared" si="5"/>
        <v>0.21629389880400379</v>
      </c>
      <c r="H98" s="37">
        <f t="shared" si="6"/>
        <v>-8534291.6415449325</v>
      </c>
    </row>
    <row r="99" spans="1:8" x14ac:dyDescent="0.25">
      <c r="A99" s="15">
        <v>94</v>
      </c>
      <c r="B99" s="1">
        <v>1.4999999999999999E-2</v>
      </c>
      <c r="C99" s="1">
        <f t="shared" si="7"/>
        <v>13296.553785255152</v>
      </c>
      <c r="D99" s="1">
        <f t="shared" si="8"/>
        <v>2368663.2018988342</v>
      </c>
      <c r="E99" s="2">
        <f>Coûts!$B$2/((1+B99)^A99)</f>
        <v>37002.632035580988</v>
      </c>
      <c r="F99" s="14">
        <f t="shared" si="9"/>
        <v>10926660.921694092</v>
      </c>
      <c r="G99" s="36">
        <f t="shared" si="5"/>
        <v>0.21677832037379555</v>
      </c>
      <c r="H99" s="37">
        <f t="shared" si="6"/>
        <v>-8557997.7197952587</v>
      </c>
    </row>
    <row r="100" spans="1:8" x14ac:dyDescent="0.25">
      <c r="A100" s="15">
        <v>95</v>
      </c>
      <c r="B100" s="1">
        <v>1.4999999999999999E-2</v>
      </c>
      <c r="C100" s="1">
        <f t="shared" si="7"/>
        <v>13100.052990399165</v>
      </c>
      <c r="D100" s="1">
        <f t="shared" si="8"/>
        <v>2381763.2548892335</v>
      </c>
      <c r="E100" s="2">
        <f>Coûts!$B$2/((1+B100)^A100)</f>
        <v>36455.795108946782</v>
      </c>
      <c r="F100" s="14">
        <f t="shared" si="9"/>
        <v>10963116.716803038</v>
      </c>
      <c r="G100" s="36">
        <f t="shared" si="5"/>
        <v>0.21725238510310971</v>
      </c>
      <c r="H100" s="37">
        <f t="shared" si="6"/>
        <v>-8581353.4619138055</v>
      </c>
    </row>
    <row r="101" spans="1:8" x14ac:dyDescent="0.25">
      <c r="A101" s="15">
        <v>96</v>
      </c>
      <c r="B101" s="1">
        <v>1.4999999999999999E-2</v>
      </c>
      <c r="C101" s="1">
        <f t="shared" si="7"/>
        <v>12906.456148176518</v>
      </c>
      <c r="D101" s="1">
        <f t="shared" si="8"/>
        <v>2394669.71103741</v>
      </c>
      <c r="E101" s="2">
        <f>Coûts!$B$2/((1+B101)^A101)</f>
        <v>35917.039516203738</v>
      </c>
      <c r="F101" s="14">
        <f t="shared" si="9"/>
        <v>10999033.756319242</v>
      </c>
      <c r="G101" s="36">
        <f t="shared" si="5"/>
        <v>0.21771637073680292</v>
      </c>
      <c r="H101" s="37">
        <f t="shared" si="6"/>
        <v>-8604364.0452818312</v>
      </c>
    </row>
    <row r="102" spans="1:8" x14ac:dyDescent="0.25">
      <c r="A102" s="15">
        <v>97</v>
      </c>
      <c r="B102" s="1">
        <v>1.4999999999999999E-2</v>
      </c>
      <c r="C102" s="1">
        <f t="shared" si="7"/>
        <v>12715.720343031055</v>
      </c>
      <c r="D102" s="1">
        <f t="shared" si="8"/>
        <v>2407385.4313804409</v>
      </c>
      <c r="E102" s="2">
        <f>Coûts!$B$2/((1+B102)^A102)</f>
        <v>35386.24582877216</v>
      </c>
      <c r="F102" s="14">
        <f t="shared" si="9"/>
        <v>11034420.002148014</v>
      </c>
      <c r="G102" s="36">
        <f t="shared" si="5"/>
        <v>0.21817054552136023</v>
      </c>
      <c r="H102" s="37">
        <f t="shared" si="6"/>
        <v>-8627034.5707675721</v>
      </c>
    </row>
    <row r="103" spans="1:8" x14ac:dyDescent="0.25">
      <c r="A103" s="15">
        <v>98</v>
      </c>
      <c r="B103" s="1">
        <v>1.4999999999999999E-2</v>
      </c>
      <c r="C103" s="1">
        <f t="shared" si="7"/>
        <v>12527.803293626655</v>
      </c>
      <c r="D103" s="1">
        <f t="shared" si="8"/>
        <v>2419913.2346740677</v>
      </c>
      <c r="E103" s="2">
        <f>Coûts!$B$2/((1+B103)^A103)</f>
        <v>34863.296383026762</v>
      </c>
      <c r="F103" s="14">
        <f t="shared" si="9"/>
        <v>11069283.298531041</v>
      </c>
      <c r="G103" s="36">
        <f t="shared" si="5"/>
        <v>0.21861516860763736</v>
      </c>
      <c r="H103" s="37">
        <f t="shared" si="6"/>
        <v>-8649370.0638569724</v>
      </c>
    </row>
    <row r="104" spans="1:8" x14ac:dyDescent="0.25">
      <c r="A104" s="15">
        <v>99</v>
      </c>
      <c r="B104" s="1">
        <v>1.4999999999999999E-2</v>
      </c>
      <c r="C104" s="1">
        <f t="shared" si="7"/>
        <v>12342.663343474538</v>
      </c>
      <c r="D104" s="1">
        <f t="shared" si="8"/>
        <v>2432255.8980175424</v>
      </c>
      <c r="E104" s="2">
        <f>Coûts!$B$2/((1+B104)^A104)</f>
        <v>34348.07525421356</v>
      </c>
      <c r="F104" s="14">
        <f t="shared" si="9"/>
        <v>11103631.373785254</v>
      </c>
      <c r="G104" s="36">
        <f t="shared" si="5"/>
        <v>0.21905049043323749</v>
      </c>
      <c r="H104" s="37">
        <f t="shared" si="6"/>
        <v>-8671375.4757677112</v>
      </c>
    </row>
    <row r="105" spans="1:8" ht="13.8" thickBot="1" x14ac:dyDescent="0.3">
      <c r="A105" s="16">
        <v>100</v>
      </c>
      <c r="B105" s="1">
        <v>1.4999999999999999E-2</v>
      </c>
      <c r="C105" s="3">
        <f t="shared" si="7"/>
        <v>12160.259451699056</v>
      </c>
      <c r="D105" s="3">
        <f t="shared" si="8"/>
        <v>2444416.1574692414</v>
      </c>
      <c r="E105" s="4">
        <f>Coûts!$B$2/((1+B105)^A105)</f>
        <v>33840.468230752282</v>
      </c>
      <c r="F105" s="17">
        <f>F104+E105</f>
        <v>11137471.842016006</v>
      </c>
      <c r="G105" s="38">
        <f t="shared" si="5"/>
        <v>0.21947675308571421</v>
      </c>
      <c r="H105" s="39">
        <f t="shared" si="6"/>
        <v>-8693055.6845467649</v>
      </c>
    </row>
  </sheetData>
  <phoneticPr fontId="7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8931C-497A-46F3-8A70-2EEA0552A359}">
  <dimension ref="A1:J105"/>
  <sheetViews>
    <sheetView workbookViewId="0">
      <selection activeCell="E8" sqref="E8"/>
    </sheetView>
  </sheetViews>
  <sheetFormatPr baseColWidth="10" defaultColWidth="9.21875" defaultRowHeight="13.2" x14ac:dyDescent="0.25"/>
  <cols>
    <col min="1" max="1" width="11.44140625" customWidth="1"/>
    <col min="2" max="2" width="19.44140625" bestFit="1" customWidth="1"/>
    <col min="3" max="3" width="14.44140625" bestFit="1" customWidth="1"/>
    <col min="4" max="4" width="22.77734375" bestFit="1" customWidth="1"/>
    <col min="5" max="5" width="23.5546875" bestFit="1" customWidth="1"/>
    <col min="6" max="6" width="23.44140625" bestFit="1" customWidth="1"/>
    <col min="7" max="7" width="12" bestFit="1" customWidth="1"/>
    <col min="8" max="8" width="18.5546875" customWidth="1"/>
    <col min="9" max="256" width="11.44140625" customWidth="1"/>
  </cols>
  <sheetData>
    <row r="1" spans="1:8" x14ac:dyDescent="0.25">
      <c r="A1" s="21" t="s">
        <v>19</v>
      </c>
      <c r="B1" s="22">
        <f>Coûts!B1*0.5</f>
        <v>2167485</v>
      </c>
      <c r="C1" s="6"/>
      <c r="D1" s="6"/>
    </row>
    <row r="2" spans="1:8" ht="13.8" thickBot="1" x14ac:dyDescent="0.3">
      <c r="A2" s="23" t="s">
        <v>16</v>
      </c>
      <c r="B2" s="57">
        <f>DEMA!G24</f>
        <v>53894.82499999999</v>
      </c>
      <c r="C2" s="6"/>
      <c r="D2" s="6"/>
    </row>
    <row r="3" spans="1:8" ht="7.5" customHeight="1" x14ac:dyDescent="0.25"/>
    <row r="4" spans="1:8" ht="4.5" customHeight="1" thickBot="1" x14ac:dyDescent="0.3"/>
    <row r="5" spans="1:8" x14ac:dyDescent="0.25">
      <c r="A5" s="18" t="s">
        <v>20</v>
      </c>
      <c r="B5" s="19" t="s">
        <v>21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26</v>
      </c>
      <c r="H5" s="20" t="s">
        <v>27</v>
      </c>
    </row>
    <row r="6" spans="1:8" x14ac:dyDescent="0.25">
      <c r="A6" s="15">
        <v>1</v>
      </c>
      <c r="B6" s="1">
        <v>2.5000000000000001E-2</v>
      </c>
      <c r="C6" s="1">
        <f>$B$2/((1+B6)^A6)</f>
        <v>52580.317073170729</v>
      </c>
      <c r="D6" s="1">
        <f>C6</f>
        <v>52580.317073170729</v>
      </c>
      <c r="E6" s="2">
        <f>Coûts!$B$2*0.5/((1+B6)^A6)</f>
        <v>73162.195121951227</v>
      </c>
      <c r="F6" s="14">
        <f>B1+E6</f>
        <v>2240647.1951219514</v>
      </c>
      <c r="G6" s="36">
        <f>D6/F6</f>
        <v>2.3466575723140093E-2</v>
      </c>
      <c r="H6" s="37">
        <f>D6-F6</f>
        <v>-2188066.8780487808</v>
      </c>
    </row>
    <row r="7" spans="1:8" x14ac:dyDescent="0.25">
      <c r="A7" s="15">
        <v>2</v>
      </c>
      <c r="B7" s="1">
        <v>2.5000000000000001E-2</v>
      </c>
      <c r="C7" s="1">
        <f>$B$2/((1+B7)^A7)</f>
        <v>51297.870315288514</v>
      </c>
      <c r="D7" s="1">
        <f>D6+C7</f>
        <v>103878.18738845925</v>
      </c>
      <c r="E7" s="2">
        <f>Coûts!$B$2*0.5/((1+B7)^A7)</f>
        <v>71377.751338489004</v>
      </c>
      <c r="F7" s="14">
        <f>F6+E7</f>
        <v>2312024.9464604403</v>
      </c>
      <c r="G7" s="36">
        <f t="shared" ref="G7:G70" si="0">D7/F7</f>
        <v>4.4929527057002559E-2</v>
      </c>
      <c r="H7" s="37">
        <f t="shared" ref="H7:H70" si="1">D7-F7</f>
        <v>-2208146.7590719811</v>
      </c>
    </row>
    <row r="8" spans="1:8" x14ac:dyDescent="0.25">
      <c r="A8" s="15">
        <v>3</v>
      </c>
      <c r="B8" s="1">
        <v>2.5000000000000001E-2</v>
      </c>
      <c r="C8" s="1">
        <f t="shared" ref="C8:C71" si="2">$B$2/((1+B8)^A8)</f>
        <v>50046.702746622941</v>
      </c>
      <c r="D8" s="1">
        <f t="shared" ref="D8:D71" si="3">D7+C8</f>
        <v>153924.89013508218</v>
      </c>
      <c r="E8" s="2">
        <f>Coûts!$B$2*0.5/((1+B8)^A8)</f>
        <v>69636.830574135616</v>
      </c>
      <c r="F8" s="14">
        <f t="shared" ref="F8:F71" si="4">F7+E8</f>
        <v>2381661.7770345761</v>
      </c>
      <c r="G8" s="36">
        <f t="shared" si="0"/>
        <v>6.4629197822847526E-2</v>
      </c>
      <c r="H8" s="37">
        <f t="shared" si="1"/>
        <v>-2227736.8868994936</v>
      </c>
    </row>
    <row r="9" spans="1:8" x14ac:dyDescent="0.25">
      <c r="A9" s="15">
        <v>4</v>
      </c>
      <c r="B9" s="1">
        <v>2.5000000000000001E-2</v>
      </c>
      <c r="C9" s="1">
        <f t="shared" si="2"/>
        <v>48826.051460119947</v>
      </c>
      <c r="D9" s="1">
        <f t="shared" si="3"/>
        <v>202750.94159520214</v>
      </c>
      <c r="E9" s="2">
        <f>Coûts!$B$2*0.5/((1+B9)^A9)</f>
        <v>67938.371291839634</v>
      </c>
      <c r="F9" s="14">
        <f t="shared" si="4"/>
        <v>2449600.1483264156</v>
      </c>
      <c r="G9" s="36">
        <f t="shared" si="0"/>
        <v>8.2768994659688858E-2</v>
      </c>
      <c r="H9" s="37">
        <f t="shared" si="1"/>
        <v>-2246849.2067312133</v>
      </c>
    </row>
    <row r="10" spans="1:8" x14ac:dyDescent="0.25">
      <c r="A10" s="15">
        <v>5</v>
      </c>
      <c r="B10" s="1">
        <v>2.5000000000000001E-2</v>
      </c>
      <c r="C10" s="1">
        <f t="shared" si="2"/>
        <v>47635.17215621459</v>
      </c>
      <c r="D10" s="1">
        <f t="shared" si="3"/>
        <v>250386.11375141673</v>
      </c>
      <c r="E10" s="2">
        <f>Coûts!$B$2*0.5/((1+B10)^A10)</f>
        <v>66281.337845697199</v>
      </c>
      <c r="F10" s="14">
        <f t="shared" si="4"/>
        <v>2515881.4861721126</v>
      </c>
      <c r="G10" s="36">
        <f t="shared" si="0"/>
        <v>9.9522221188716078E-2</v>
      </c>
      <c r="H10" s="37">
        <f t="shared" si="1"/>
        <v>-2265495.3724206961</v>
      </c>
    </row>
    <row r="11" spans="1:8" x14ac:dyDescent="0.25">
      <c r="A11" s="15">
        <v>6</v>
      </c>
      <c r="B11" s="1">
        <v>2.5000000000000001E-2</v>
      </c>
      <c r="C11" s="1">
        <f t="shared" si="2"/>
        <v>46473.338688989847</v>
      </c>
      <c r="D11" s="1">
        <f t="shared" si="3"/>
        <v>296859.4524404066</v>
      </c>
      <c r="E11" s="2">
        <f>Coûts!$B$2*0.5/((1+B11)^A11)</f>
        <v>64664.719849460693</v>
      </c>
      <c r="F11" s="14">
        <f t="shared" si="4"/>
        <v>2580546.2060215734</v>
      </c>
      <c r="G11" s="36">
        <f t="shared" si="0"/>
        <v>0.11503744895080745</v>
      </c>
      <c r="H11" s="37">
        <f t="shared" si="1"/>
        <v>-2283686.7535811667</v>
      </c>
    </row>
    <row r="12" spans="1:8" x14ac:dyDescent="0.25">
      <c r="A12" s="15">
        <v>7</v>
      </c>
      <c r="B12" s="1">
        <v>2.5000000000000001E-2</v>
      </c>
      <c r="C12" s="1">
        <f t="shared" si="2"/>
        <v>45339.842623404722</v>
      </c>
      <c r="D12" s="1">
        <f t="shared" si="3"/>
        <v>342199.29506381135</v>
      </c>
      <c r="E12" s="2">
        <f>Coûts!$B$2*0.5/((1+B12)^A12)</f>
        <v>63087.531560449454</v>
      </c>
      <c r="F12" s="14">
        <f t="shared" si="4"/>
        <v>2643633.7375820228</v>
      </c>
      <c r="G12" s="36">
        <f t="shared" si="0"/>
        <v>0.12944277802143692</v>
      </c>
      <c r="H12" s="37">
        <f t="shared" si="1"/>
        <v>-2301434.4425182114</v>
      </c>
    </row>
    <row r="13" spans="1:8" x14ac:dyDescent="0.25">
      <c r="A13" s="15">
        <v>8</v>
      </c>
      <c r="B13" s="1">
        <v>2.5000000000000001E-2</v>
      </c>
      <c r="C13" s="1">
        <f t="shared" si="2"/>
        <v>44233.992803321686</v>
      </c>
      <c r="D13" s="1">
        <f t="shared" si="3"/>
        <v>386433.28786713304</v>
      </c>
      <c r="E13" s="2">
        <f>Coûts!$B$2*0.5/((1+B13)^A13)</f>
        <v>61548.811278487279</v>
      </c>
      <c r="F13" s="14">
        <f t="shared" si="4"/>
        <v>2705182.5488605099</v>
      </c>
      <c r="G13" s="36">
        <f t="shared" si="0"/>
        <v>0.14284924617375946</v>
      </c>
      <c r="H13" s="37">
        <f t="shared" si="1"/>
        <v>-2318749.2609933768</v>
      </c>
    </row>
    <row r="14" spans="1:8" s="72" customFormat="1" x14ac:dyDescent="0.25">
      <c r="A14" s="66">
        <v>9</v>
      </c>
      <c r="B14" s="67">
        <v>2.5000000000000001E-2</v>
      </c>
      <c r="C14" s="67">
        <f t="shared" si="2"/>
        <v>43155.114930069947</v>
      </c>
      <c r="D14" s="67">
        <f t="shared" si="3"/>
        <v>429588.40279720299</v>
      </c>
      <c r="E14" s="2">
        <f>Coûts!$B$2*0.5/((1+B14)^A14)</f>
        <v>60047.62075949979</v>
      </c>
      <c r="F14" s="69">
        <f t="shared" si="4"/>
        <v>2765230.1696200096</v>
      </c>
      <c r="G14" s="70">
        <f t="shared" si="0"/>
        <v>0.15535357870633817</v>
      </c>
      <c r="H14" s="71">
        <f t="shared" si="1"/>
        <v>-2335641.7668228066</v>
      </c>
    </row>
    <row r="15" spans="1:8" x14ac:dyDescent="0.25">
      <c r="A15" s="15">
        <v>10</v>
      </c>
      <c r="B15" s="1">
        <v>2.5000000000000001E-2</v>
      </c>
      <c r="C15" s="1">
        <f t="shared" si="2"/>
        <v>42102.551151287749</v>
      </c>
      <c r="D15" s="1">
        <f t="shared" si="3"/>
        <v>471690.95394849073</v>
      </c>
      <c r="E15" s="2">
        <f>Coûts!$B$2*0.5/((1+B15)^A15)</f>
        <v>58583.044643414432</v>
      </c>
      <c r="F15" s="14">
        <f t="shared" si="4"/>
        <v>2823813.2142634238</v>
      </c>
      <c r="G15" s="36">
        <f t="shared" si="0"/>
        <v>0.16704042305840994</v>
      </c>
      <c r="H15" s="37">
        <f t="shared" si="1"/>
        <v>-2352122.260314933</v>
      </c>
    </row>
    <row r="16" spans="1:8" x14ac:dyDescent="0.25">
      <c r="A16" s="15">
        <v>11</v>
      </c>
      <c r="B16" s="1">
        <v>2.5000000000000001E-2</v>
      </c>
      <c r="C16" s="1">
        <f t="shared" si="2"/>
        <v>41075.659659792931</v>
      </c>
      <c r="D16" s="1">
        <f t="shared" si="3"/>
        <v>512766.61360828369</v>
      </c>
      <c r="E16" s="2">
        <f>Coûts!$B$2*0.5/((1+B16)^A16)</f>
        <v>57154.189896014082</v>
      </c>
      <c r="F16" s="14">
        <f t="shared" si="4"/>
        <v>2880967.4041594379</v>
      </c>
      <c r="G16" s="36">
        <f t="shared" si="0"/>
        <v>0.17798417742178185</v>
      </c>
      <c r="H16" s="37">
        <f t="shared" si="1"/>
        <v>-2368200.7905511539</v>
      </c>
    </row>
    <row r="17" spans="1:8" x14ac:dyDescent="0.25">
      <c r="A17" s="15">
        <v>12</v>
      </c>
      <c r="B17" s="1">
        <v>2.5000000000000001E-2</v>
      </c>
      <c r="C17" s="1">
        <f t="shared" si="2"/>
        <v>40073.814302237006</v>
      </c>
      <c r="D17" s="1">
        <f t="shared" si="3"/>
        <v>552840.4279105207</v>
      </c>
      <c r="E17" s="2">
        <f>Coûts!$B$2*0.5/((1+B17)^A17)</f>
        <v>55760.185264403983</v>
      </c>
      <c r="F17" s="14">
        <f t="shared" si="4"/>
        <v>2936727.5894238418</v>
      </c>
      <c r="G17" s="36">
        <f t="shared" si="0"/>
        <v>0.1882504968800946</v>
      </c>
      <c r="H17" s="37">
        <f t="shared" si="1"/>
        <v>-2383887.1615133211</v>
      </c>
    </row>
    <row r="18" spans="1:8" x14ac:dyDescent="0.25">
      <c r="A18" s="15">
        <v>13</v>
      </c>
      <c r="B18" s="1">
        <v>2.5000000000000001E-2</v>
      </c>
      <c r="C18" s="1">
        <f t="shared" si="2"/>
        <v>39096.4041973044</v>
      </c>
      <c r="D18" s="1">
        <f t="shared" si="3"/>
        <v>591936.83210782509</v>
      </c>
      <c r="E18" s="2">
        <f>Coûts!$B$2*0.5/((1+B18)^A18)</f>
        <v>54400.180745759986</v>
      </c>
      <c r="F18" s="14">
        <f t="shared" si="4"/>
        <v>2991127.7701696018</v>
      </c>
      <c r="G18" s="36">
        <f t="shared" si="0"/>
        <v>0.19789754152637262</v>
      </c>
      <c r="H18" s="37">
        <f t="shared" si="1"/>
        <v>-2399190.9380617766</v>
      </c>
    </row>
    <row r="19" spans="1:8" x14ac:dyDescent="0.25">
      <c r="A19" s="15">
        <v>14</v>
      </c>
      <c r="B19" s="1">
        <v>2.5000000000000001E-2</v>
      </c>
      <c r="C19" s="1">
        <f t="shared" si="2"/>
        <v>38142.833363223806</v>
      </c>
      <c r="D19" s="1">
        <f t="shared" si="3"/>
        <v>630079.66547104891</v>
      </c>
      <c r="E19" s="2">
        <f>Coûts!$B$2*0.5/((1+B19)^A19)</f>
        <v>53073.347069034142</v>
      </c>
      <c r="F19" s="14">
        <f t="shared" si="4"/>
        <v>3044201.1172386361</v>
      </c>
      <c r="G19" s="36">
        <f t="shared" si="0"/>
        <v>0.20697701669677718</v>
      </c>
      <c r="H19" s="37">
        <f t="shared" si="1"/>
        <v>-2414121.4517675871</v>
      </c>
    </row>
    <row r="20" spans="1:8" x14ac:dyDescent="0.25">
      <c r="A20" s="15">
        <v>15</v>
      </c>
      <c r="B20" s="1">
        <v>2.5000000000000001E-2</v>
      </c>
      <c r="C20" s="1">
        <f t="shared" si="2"/>
        <v>37212.520354364686</v>
      </c>
      <c r="D20" s="1">
        <f t="shared" si="3"/>
        <v>667292.18582541356</v>
      </c>
      <c r="E20" s="2">
        <f>Coûts!$B$2*0.5/((1+B20)^A20)</f>
        <v>51778.875189301594</v>
      </c>
      <c r="F20" s="14">
        <f t="shared" si="4"/>
        <v>3095979.9924279377</v>
      </c>
      <c r="G20" s="36">
        <f t="shared" si="0"/>
        <v>0.21553504462479031</v>
      </c>
      <c r="H20" s="37">
        <f t="shared" si="1"/>
        <v>-2428687.8066025241</v>
      </c>
    </row>
    <row r="21" spans="1:8" x14ac:dyDescent="0.25">
      <c r="A21" s="15">
        <v>16</v>
      </c>
      <c r="B21" s="1">
        <v>2.5000000000000001E-2</v>
      </c>
      <c r="C21" s="1">
        <f t="shared" si="2"/>
        <v>36304.897906697253</v>
      </c>
      <c r="D21" s="1">
        <f t="shared" si="3"/>
        <v>703597.0837321108</v>
      </c>
      <c r="E21" s="2">
        <f>Coûts!$B$2*0.5/((1+B21)^A21)</f>
        <v>50515.975794440579</v>
      </c>
      <c r="F21" s="14">
        <f t="shared" si="4"/>
        <v>3146495.9682223783</v>
      </c>
      <c r="G21" s="36">
        <f t="shared" si="0"/>
        <v>0.22361289855064073</v>
      </c>
      <c r="H21" s="37">
        <f t="shared" si="1"/>
        <v>-2442898.8844902674</v>
      </c>
    </row>
    <row r="22" spans="1:8" x14ac:dyDescent="0.25">
      <c r="A22" s="15">
        <v>17</v>
      </c>
      <c r="B22" s="1">
        <v>2.5000000000000001E-2</v>
      </c>
      <c r="C22" s="1">
        <f t="shared" si="2"/>
        <v>35419.412591899767</v>
      </c>
      <c r="D22" s="1">
        <f t="shared" si="3"/>
        <v>739016.49632401054</v>
      </c>
      <c r="E22" s="2">
        <f>Coûts!$B$2*0.5/((1+B22)^A22)</f>
        <v>49283.878823844476</v>
      </c>
      <c r="F22" s="14">
        <f t="shared" si="4"/>
        <v>3195779.8470462225</v>
      </c>
      <c r="G22" s="36">
        <f t="shared" si="0"/>
        <v>0.23124762395853538</v>
      </c>
      <c r="H22" s="37">
        <f t="shared" si="1"/>
        <v>-2456763.3507222119</v>
      </c>
    </row>
    <row r="23" spans="1:8" s="72" customFormat="1" x14ac:dyDescent="0.25">
      <c r="A23" s="79">
        <v>18</v>
      </c>
      <c r="B23" s="80">
        <v>2.5000000000000001E-2</v>
      </c>
      <c r="C23" s="80">
        <f t="shared" si="2"/>
        <v>34555.524479902211</v>
      </c>
      <c r="D23" s="80">
        <f t="shared" si="3"/>
        <v>773572.02080391278</v>
      </c>
      <c r="E23" s="2">
        <f>Coûts!$B$2*0.5/((1+B23)^A23)</f>
        <v>48081.832998872662</v>
      </c>
      <c r="F23" s="81">
        <f t="shared" si="4"/>
        <v>3243861.6800450953</v>
      </c>
      <c r="G23" s="82">
        <f t="shared" si="0"/>
        <v>0.23847256668267025</v>
      </c>
      <c r="H23" s="71">
        <f t="shared" si="1"/>
        <v>-2470289.6592411827</v>
      </c>
    </row>
    <row r="24" spans="1:8" x14ac:dyDescent="0.25">
      <c r="A24" s="15">
        <v>19</v>
      </c>
      <c r="B24" s="1">
        <v>2.5000000000000001E-2</v>
      </c>
      <c r="C24" s="1">
        <f t="shared" si="2"/>
        <v>33712.706809660696</v>
      </c>
      <c r="D24" s="1">
        <f t="shared" si="3"/>
        <v>807284.72761357343</v>
      </c>
      <c r="E24" s="2">
        <f>Coûts!$B$2*0.5/((1+B24)^A24)</f>
        <v>46909.105364753814</v>
      </c>
      <c r="F24" s="14">
        <f t="shared" si="4"/>
        <v>3290770.7854098491</v>
      </c>
      <c r="G24" s="36">
        <f t="shared" si="0"/>
        <v>0.24531782377332309</v>
      </c>
      <c r="H24" s="37">
        <f t="shared" si="1"/>
        <v>-2483486.0577962757</v>
      </c>
    </row>
    <row r="25" spans="1:8" x14ac:dyDescent="0.25">
      <c r="A25" s="15">
        <v>20</v>
      </c>
      <c r="B25" s="1">
        <v>2.5000000000000001E-2</v>
      </c>
      <c r="C25" s="1">
        <f t="shared" si="2"/>
        <v>32890.445667961656</v>
      </c>
      <c r="D25" s="1">
        <f t="shared" si="3"/>
        <v>840175.17328153504</v>
      </c>
      <c r="E25" s="2">
        <f>Coûts!$B$2*0.5/((1+B25)^A25)</f>
        <v>45764.980843662262</v>
      </c>
      <c r="F25" s="14">
        <f t="shared" si="4"/>
        <v>3336535.7662535114</v>
      </c>
      <c r="G25" s="36">
        <f t="shared" si="0"/>
        <v>0.25181062998912213</v>
      </c>
      <c r="H25" s="37">
        <f t="shared" si="1"/>
        <v>-2496360.5929719764</v>
      </c>
    </row>
    <row r="26" spans="1:8" x14ac:dyDescent="0.25">
      <c r="A26" s="15">
        <v>21</v>
      </c>
      <c r="B26" s="1">
        <v>2.5000000000000001E-2</v>
      </c>
      <c r="C26" s="1">
        <f t="shared" si="2"/>
        <v>32088.239676060155</v>
      </c>
      <c r="D26" s="1">
        <f t="shared" si="3"/>
        <v>872263.4129575952</v>
      </c>
      <c r="E26" s="2">
        <f>Coûts!$B$2*0.5/((1+B26)^A26)</f>
        <v>44648.761798694897</v>
      </c>
      <c r="F26" s="14">
        <f t="shared" si="4"/>
        <v>3381184.5280522062</v>
      </c>
      <c r="G26" s="36">
        <f t="shared" si="0"/>
        <v>0.25797569038921359</v>
      </c>
      <c r="H26" s="37">
        <f t="shared" si="1"/>
        <v>-2508921.115094611</v>
      </c>
    </row>
    <row r="27" spans="1:8" x14ac:dyDescent="0.25">
      <c r="A27" s="15">
        <v>22</v>
      </c>
      <c r="B27" s="1">
        <v>2.5000000000000001E-2</v>
      </c>
      <c r="C27" s="1">
        <f t="shared" si="2"/>
        <v>31305.599683961129</v>
      </c>
      <c r="D27" s="1">
        <f t="shared" si="3"/>
        <v>903569.01264155633</v>
      </c>
      <c r="E27" s="2">
        <f>Coûts!$B$2*0.5/((1+B27)^A27)</f>
        <v>43559.767608482827</v>
      </c>
      <c r="F27" s="14">
        <f t="shared" si="4"/>
        <v>3424744.295660689</v>
      </c>
      <c r="G27" s="36">
        <f t="shared" si="0"/>
        <v>0.26383546759576199</v>
      </c>
      <c r="H27" s="37">
        <f t="shared" si="1"/>
        <v>-2521175.2830191329</v>
      </c>
    </row>
    <row r="28" spans="1:8" x14ac:dyDescent="0.25">
      <c r="A28" s="15">
        <v>23</v>
      </c>
      <c r="B28" s="1">
        <v>2.5000000000000001E-2</v>
      </c>
      <c r="C28" s="1">
        <f t="shared" si="2"/>
        <v>30542.048472157196</v>
      </c>
      <c r="D28" s="1">
        <f t="shared" si="3"/>
        <v>934111.06111371354</v>
      </c>
      <c r="E28" s="2">
        <f>Coûts!$B$2*0.5/((1+B28)^A28)</f>
        <v>42497.334252178363</v>
      </c>
      <c r="F28" s="14">
        <f t="shared" si="4"/>
        <v>3467241.6299128672</v>
      </c>
      <c r="G28" s="36">
        <f t="shared" si="0"/>
        <v>0.26941043077438709</v>
      </c>
      <c r="H28" s="37">
        <f t="shared" si="1"/>
        <v>-2533130.5687991539</v>
      </c>
    </row>
    <row r="29" spans="1:8" x14ac:dyDescent="0.25">
      <c r="A29" s="15">
        <v>24</v>
      </c>
      <c r="B29" s="1">
        <v>2.5000000000000001E-2</v>
      </c>
      <c r="C29" s="1">
        <f t="shared" si="2"/>
        <v>29797.12046064117</v>
      </c>
      <c r="D29" s="1">
        <f t="shared" si="3"/>
        <v>963908.18157435476</v>
      </c>
      <c r="E29" s="2">
        <f>Coûts!$B$2*0.5/((1+B29)^A29)</f>
        <v>41460.81390456426</v>
      </c>
      <c r="F29" s="14">
        <f t="shared" si="4"/>
        <v>3508702.4438174316</v>
      </c>
      <c r="G29" s="36">
        <f t="shared" si="0"/>
        <v>0.27471927215510267</v>
      </c>
      <c r="H29" s="37">
        <f t="shared" si="1"/>
        <v>-2544794.2622430767</v>
      </c>
    </row>
    <row r="30" spans="1:8" x14ac:dyDescent="0.25">
      <c r="A30" s="15">
        <v>25</v>
      </c>
      <c r="B30" s="1">
        <v>2.5000000000000001E-2</v>
      </c>
      <c r="C30" s="1">
        <f t="shared" si="2"/>
        <v>29070.361425015781</v>
      </c>
      <c r="D30" s="1">
        <f t="shared" si="3"/>
        <v>992978.54299937049</v>
      </c>
      <c r="E30" s="2">
        <f>Coûts!$B$2*0.5/((1+B30)^A30)</f>
        <v>40449.57454103831</v>
      </c>
      <c r="F30" s="14">
        <f t="shared" si="4"/>
        <v>3549152.0183584699</v>
      </c>
      <c r="G30" s="36">
        <f t="shared" si="0"/>
        <v>0.27977909592574629</v>
      </c>
      <c r="H30" s="37">
        <f t="shared" si="1"/>
        <v>-2556173.4753590995</v>
      </c>
    </row>
    <row r="31" spans="1:8" x14ac:dyDescent="0.25">
      <c r="A31" s="15">
        <v>26</v>
      </c>
      <c r="B31" s="1">
        <v>2.5000000000000001E-2</v>
      </c>
      <c r="C31" s="1">
        <f t="shared" si="2"/>
        <v>28361.328219527593</v>
      </c>
      <c r="D31" s="1">
        <f t="shared" si="3"/>
        <v>1021339.8712188981</v>
      </c>
      <c r="E31" s="2">
        <f>Coûts!$B$2*0.5/((1+B31)^A31)</f>
        <v>39462.999552232497</v>
      </c>
      <c r="F31" s="14">
        <f t="shared" si="4"/>
        <v>3588615.0179107026</v>
      </c>
      <c r="G31" s="36">
        <f t="shared" si="0"/>
        <v>0.28460558352495657</v>
      </c>
      <c r="H31" s="37">
        <f t="shared" si="1"/>
        <v>-2567275.1466918048</v>
      </c>
    </row>
    <row r="32" spans="1:8" x14ac:dyDescent="0.25">
      <c r="A32" s="15">
        <v>27</v>
      </c>
      <c r="B32" s="1">
        <v>2.5000000000000001E-2</v>
      </c>
      <c r="C32" s="1">
        <f t="shared" si="2"/>
        <v>27669.588506856187</v>
      </c>
      <c r="D32" s="1">
        <f t="shared" si="3"/>
        <v>1049009.4597257543</v>
      </c>
      <c r="E32" s="2">
        <f>Coûts!$B$2*0.5/((1+B32)^A32)</f>
        <v>38500.487368031711</v>
      </c>
      <c r="F32" s="14">
        <f t="shared" si="4"/>
        <v>3627115.5052787345</v>
      </c>
      <c r="G32" s="36">
        <f t="shared" si="0"/>
        <v>0.28921313870459181</v>
      </c>
      <c r="H32" s="37">
        <f t="shared" si="1"/>
        <v>-2578106.0455529802</v>
      </c>
    </row>
    <row r="33" spans="1:8" x14ac:dyDescent="0.25">
      <c r="A33" s="15">
        <v>28</v>
      </c>
      <c r="B33" s="1">
        <v>2.5000000000000001E-2</v>
      </c>
      <c r="C33" s="1">
        <f t="shared" si="2"/>
        <v>26994.720494493846</v>
      </c>
      <c r="D33" s="1">
        <f t="shared" si="3"/>
        <v>1076004.1802202482</v>
      </c>
      <c r="E33" s="2">
        <f>Coûts!$B$2*0.5/((1+B33)^A33)</f>
        <v>37561.451090762646</v>
      </c>
      <c r="F33" s="14">
        <f t="shared" si="4"/>
        <v>3664676.9563694973</v>
      </c>
      <c r="G33" s="36">
        <f t="shared" si="0"/>
        <v>0.29361501519255828</v>
      </c>
      <c r="H33" s="37">
        <f t="shared" si="1"/>
        <v>-2588672.7761492492</v>
      </c>
    </row>
    <row r="34" spans="1:8" x14ac:dyDescent="0.25">
      <c r="A34" s="15">
        <v>29</v>
      </c>
      <c r="B34" s="1">
        <v>2.5000000000000001E-2</v>
      </c>
      <c r="C34" s="1">
        <f t="shared" si="2"/>
        <v>26336.312677554968</v>
      </c>
      <c r="D34" s="1">
        <f t="shared" si="3"/>
        <v>1102340.4928978032</v>
      </c>
      <c r="E34" s="2">
        <f>Coûts!$B$2*0.5/((1+B34)^A34)</f>
        <v>36645.318137329406</v>
      </c>
      <c r="F34" s="14">
        <f t="shared" si="4"/>
        <v>3701322.2745068269</v>
      </c>
      <c r="G34" s="36">
        <f t="shared" si="0"/>
        <v>0.29782342934314782</v>
      </c>
      <c r="H34" s="37">
        <f t="shared" si="1"/>
        <v>-2598981.7816090239</v>
      </c>
    </row>
    <row r="35" spans="1:8" x14ac:dyDescent="0.25">
      <c r="A35" s="53">
        <v>30</v>
      </c>
      <c r="B35" s="53">
        <v>2.5000000000000001E-2</v>
      </c>
      <c r="C35" s="53">
        <f t="shared" si="2"/>
        <v>25693.96358785851</v>
      </c>
      <c r="D35" s="53">
        <f t="shared" si="3"/>
        <v>1128034.4564856617</v>
      </c>
      <c r="E35" s="2">
        <f>Coûts!$B$2*0.5/((1+B35)^A35)</f>
        <v>35751.52989007748</v>
      </c>
      <c r="F35" s="53">
        <f t="shared" si="4"/>
        <v>3737073.8043969045</v>
      </c>
      <c r="G35" s="55">
        <f t="shared" si="0"/>
        <v>0.30184965979490624</v>
      </c>
      <c r="H35" s="54">
        <f t="shared" si="1"/>
        <v>-2609039.3479112429</v>
      </c>
    </row>
    <row r="36" spans="1:8" x14ac:dyDescent="0.25">
      <c r="A36" s="15">
        <v>31</v>
      </c>
      <c r="B36" s="1">
        <v>2.5000000000000001E-2</v>
      </c>
      <c r="C36" s="1">
        <f t="shared" si="2"/>
        <v>25067.281549130246</v>
      </c>
      <c r="D36" s="1">
        <f t="shared" si="3"/>
        <v>1153101.738034792</v>
      </c>
      <c r="E36" s="2">
        <f>Coûts!$B$2*0.5/((1+B36)^A36)</f>
        <v>34879.54135617314</v>
      </c>
      <c r="F36" s="14">
        <f t="shared" si="4"/>
        <v>3771953.3457530779</v>
      </c>
      <c r="G36" s="36">
        <f t="shared" si="0"/>
        <v>0.30570413585128081</v>
      </c>
      <c r="H36" s="37">
        <f t="shared" si="1"/>
        <v>-2618851.6077182861</v>
      </c>
    </row>
    <row r="37" spans="1:8" x14ac:dyDescent="0.25">
      <c r="A37" s="15">
        <v>32</v>
      </c>
      <c r="B37" s="1">
        <v>2.5000000000000001E-2</v>
      </c>
      <c r="C37" s="1">
        <f t="shared" si="2"/>
        <v>24455.884438175857</v>
      </c>
      <c r="D37" s="1">
        <f t="shared" si="3"/>
        <v>1177557.622472968</v>
      </c>
      <c r="E37" s="2">
        <f>Coûts!$B$2*0.5/((1+B37)^A37)</f>
        <v>34028.820835290877</v>
      </c>
      <c r="F37" s="14">
        <f t="shared" si="4"/>
        <v>3805982.1665883688</v>
      </c>
      <c r="G37" s="36">
        <f t="shared" si="0"/>
        <v>0.30939651604529583</v>
      </c>
      <c r="H37" s="37">
        <f t="shared" si="1"/>
        <v>-2628424.5441154009</v>
      </c>
    </row>
    <row r="38" spans="1:8" x14ac:dyDescent="0.25">
      <c r="A38" s="15">
        <v>33</v>
      </c>
      <c r="B38" s="1">
        <v>2.5000000000000001E-2</v>
      </c>
      <c r="C38" s="1">
        <f t="shared" si="2"/>
        <v>23859.399451878886</v>
      </c>
      <c r="D38" s="1">
        <f t="shared" si="3"/>
        <v>1201417.0219248468</v>
      </c>
      <c r="E38" s="2">
        <f>Coûts!$B$2*0.5/((1+B38)^A38)</f>
        <v>33198.849595405736</v>
      </c>
      <c r="F38" s="14">
        <f t="shared" si="4"/>
        <v>3839181.0161837745</v>
      </c>
      <c r="G38" s="36">
        <f t="shared" si="0"/>
        <v>0.31293575813705193</v>
      </c>
      <c r="H38" s="37">
        <f t="shared" si="1"/>
        <v>-2637763.9942589276</v>
      </c>
    </row>
    <row r="39" spans="1:8" x14ac:dyDescent="0.25">
      <c r="A39" s="15">
        <v>34</v>
      </c>
      <c r="B39" s="1">
        <v>2.5000000000000001E-2</v>
      </c>
      <c r="C39" s="1">
        <f t="shared" si="2"/>
        <v>23277.462879881841</v>
      </c>
      <c r="D39" s="1">
        <f t="shared" si="3"/>
        <v>1224694.4848047285</v>
      </c>
      <c r="E39" s="2">
        <f>Coûts!$B$2*0.5/((1+B39)^A39)</f>
        <v>32389.121556493399</v>
      </c>
      <c r="F39" s="14">
        <f t="shared" si="4"/>
        <v>3871570.1377402679</v>
      </c>
      <c r="G39" s="36">
        <f t="shared" si="0"/>
        <v>0.31633018161451931</v>
      </c>
      <c r="H39" s="37">
        <f t="shared" si="1"/>
        <v>-2646875.6529355394</v>
      </c>
    </row>
    <row r="40" spans="1:8" x14ac:dyDescent="0.25">
      <c r="A40" s="15">
        <v>35</v>
      </c>
      <c r="B40" s="1">
        <v>2.5000000000000001E-2</v>
      </c>
      <c r="C40" s="1">
        <f t="shared" si="2"/>
        <v>22709.719882811554</v>
      </c>
      <c r="D40" s="1">
        <f t="shared" si="3"/>
        <v>1247404.2046875402</v>
      </c>
      <c r="E40" s="2">
        <f>Coûts!$B$2*0.5/((1+B40)^A40)</f>
        <v>31599.142981944784</v>
      </c>
      <c r="F40" s="14">
        <f t="shared" si="4"/>
        <v>3903169.2807222125</v>
      </c>
      <c r="G40" s="36">
        <f t="shared" si="0"/>
        <v>0.31958752361791753</v>
      </c>
      <c r="H40" s="37">
        <f t="shared" si="1"/>
        <v>-2655765.0760346726</v>
      </c>
    </row>
    <row r="41" spans="1:8" x14ac:dyDescent="0.25">
      <c r="A41" s="47">
        <v>36</v>
      </c>
      <c r="B41" s="48">
        <v>2.5000000000000001E-2</v>
      </c>
      <c r="C41" s="48">
        <f t="shared" si="2"/>
        <v>22155.82427591371</v>
      </c>
      <c r="D41" s="48">
        <f t="shared" si="3"/>
        <v>1269560.0289634538</v>
      </c>
      <c r="E41" s="2">
        <f>Coûts!$B$2*0.5/((1+B41)^A41)</f>
        <v>30828.432177507104</v>
      </c>
      <c r="F41" s="50">
        <f t="shared" si="4"/>
        <v>3933997.7128997198</v>
      </c>
      <c r="G41" s="51">
        <f t="shared" si="0"/>
        <v>0.32271498908108687</v>
      </c>
      <c r="H41" s="52">
        <f t="shared" si="1"/>
        <v>-2664437.6839362662</v>
      </c>
    </row>
    <row r="42" spans="1:8" x14ac:dyDescent="0.25">
      <c r="A42" s="15">
        <v>37</v>
      </c>
      <c r="B42" s="1">
        <v>2.5000000000000001E-2</v>
      </c>
      <c r="C42" s="1">
        <f t="shared" si="2"/>
        <v>21615.438317964599</v>
      </c>
      <c r="D42" s="1">
        <f t="shared" si="3"/>
        <v>1291175.4672814184</v>
      </c>
      <c r="E42" s="2">
        <f>Coûts!$B$2*0.5/((1+B42)^A42)</f>
        <v>30076.519197567912</v>
      </c>
      <c r="F42" s="14">
        <f t="shared" si="4"/>
        <v>3964074.2320972877</v>
      </c>
      <c r="G42" s="36">
        <f t="shared" si="0"/>
        <v>0.32571929577572301</v>
      </c>
      <c r="H42" s="37">
        <f t="shared" si="1"/>
        <v>-2672898.7648158693</v>
      </c>
    </row>
    <row r="43" spans="1:8" x14ac:dyDescent="0.25">
      <c r="A43" s="15">
        <v>38</v>
      </c>
      <c r="B43" s="1">
        <v>2.5000000000000001E-2</v>
      </c>
      <c r="C43" s="1">
        <f t="shared" si="2"/>
        <v>21088.232505331318</v>
      </c>
      <c r="D43" s="1">
        <f t="shared" si="3"/>
        <v>1312263.6997867497</v>
      </c>
      <c r="E43" s="2">
        <f>Coûts!$B$2*0.5/((1+B43)^A43)</f>
        <v>29342.945558602845</v>
      </c>
      <c r="F43" s="14">
        <f t="shared" si="4"/>
        <v>3993417.1776558906</v>
      </c>
      <c r="G43" s="36">
        <f t="shared" si="0"/>
        <v>0.32860671485292697</v>
      </c>
      <c r="H43" s="37">
        <f t="shared" si="1"/>
        <v>-2681153.4778691409</v>
      </c>
    </row>
    <row r="44" spans="1:8" x14ac:dyDescent="0.25">
      <c r="A44" s="15">
        <v>39</v>
      </c>
      <c r="B44" s="1">
        <v>2.5000000000000001E-2</v>
      </c>
      <c r="C44" s="1">
        <f t="shared" si="2"/>
        <v>20573.885371054945</v>
      </c>
      <c r="D44" s="1">
        <f t="shared" si="3"/>
        <v>1332837.5851578047</v>
      </c>
      <c r="E44" s="2">
        <f>Coûts!$B$2*0.5/((1+B44)^A44)</f>
        <v>28627.26395961253</v>
      </c>
      <c r="F44" s="14">
        <f t="shared" si="4"/>
        <v>4022044.4416155033</v>
      </c>
      <c r="G44" s="36">
        <f t="shared" si="0"/>
        <v>0.33138310739859805</v>
      </c>
      <c r="H44" s="37">
        <f t="shared" si="1"/>
        <v>-2689206.8564576986</v>
      </c>
    </row>
    <row r="45" spans="1:8" x14ac:dyDescent="0.25">
      <c r="A45" s="15">
        <v>40</v>
      </c>
      <c r="B45" s="1">
        <v>2.5000000000000001E-2</v>
      </c>
      <c r="C45" s="1">
        <f t="shared" si="2"/>
        <v>20072.083288834096</v>
      </c>
      <c r="D45" s="1">
        <f t="shared" si="3"/>
        <v>1352909.6684466389</v>
      </c>
      <c r="E45" s="2">
        <f>Coûts!$B$2*0.5/((1+B45)^A45)</f>
        <v>27929.03800937808</v>
      </c>
      <c r="F45" s="14">
        <f t="shared" si="4"/>
        <v>4049973.4796248814</v>
      </c>
      <c r="G45" s="36">
        <f t="shared" si="0"/>
        <v>0.334053957452568</v>
      </c>
      <c r="H45" s="37">
        <f t="shared" si="1"/>
        <v>-2697063.8111782428</v>
      </c>
    </row>
    <row r="46" spans="1:8" x14ac:dyDescent="0.25">
      <c r="A46" s="15">
        <v>41</v>
      </c>
      <c r="B46" s="1">
        <v>2.5000000000000001E-2</v>
      </c>
      <c r="C46" s="1">
        <f t="shared" si="2"/>
        <v>19582.520281789362</v>
      </c>
      <c r="D46" s="1">
        <f t="shared" si="3"/>
        <v>1372492.1887284282</v>
      </c>
      <c r="E46" s="2">
        <f>Coûts!$B$2*0.5/((1+B46)^A46)</f>
        <v>27247.84196036886</v>
      </c>
      <c r="F46" s="14">
        <f t="shared" si="4"/>
        <v>4077221.3215852501</v>
      </c>
      <c r="G46" s="36">
        <f t="shared" si="0"/>
        <v>0.33662440188427012</v>
      </c>
      <c r="H46" s="37">
        <f t="shared" si="1"/>
        <v>-2704729.1328568216</v>
      </c>
    </row>
    <row r="47" spans="1:8" x14ac:dyDescent="0.25">
      <c r="A47" s="15">
        <v>42</v>
      </c>
      <c r="B47" s="1">
        <v>2.5000000000000001E-2</v>
      </c>
      <c r="C47" s="1">
        <f t="shared" si="2"/>
        <v>19104.897835892061</v>
      </c>
      <c r="D47" s="1">
        <f t="shared" si="3"/>
        <v>1391597.0865643204</v>
      </c>
      <c r="E47" s="2">
        <f>Coûts!$B$2*0.5/((1+B47)^A47)</f>
        <v>26583.260449140354</v>
      </c>
      <c r="F47" s="14">
        <f t="shared" si="4"/>
        <v>4103804.5820343904</v>
      </c>
      <c r="G47" s="36">
        <f t="shared" si="0"/>
        <v>0.33909925746865366</v>
      </c>
      <c r="H47" s="37">
        <f t="shared" si="1"/>
        <v>-2712207.4954700703</v>
      </c>
    </row>
    <row r="48" spans="1:8" x14ac:dyDescent="0.25">
      <c r="A48" s="15">
        <v>43</v>
      </c>
      <c r="B48" s="1">
        <v>2.5000000000000001E-2</v>
      </c>
      <c r="C48" s="1">
        <f t="shared" si="2"/>
        <v>18638.924717943471</v>
      </c>
      <c r="D48" s="1">
        <f t="shared" si="3"/>
        <v>1410236.0112822638</v>
      </c>
      <c r="E48" s="2">
        <f>Coûts!$B$2*0.5/((1+B48)^A48)</f>
        <v>25934.888243063757</v>
      </c>
      <c r="F48" s="14">
        <f t="shared" si="4"/>
        <v>4129739.4702774542</v>
      </c>
      <c r="G48" s="36">
        <f t="shared" si="0"/>
        <v>0.34148304546376573</v>
      </c>
      <c r="H48" s="37">
        <f t="shared" si="1"/>
        <v>-2719503.4589951904</v>
      </c>
    </row>
    <row r="49" spans="1:10" x14ac:dyDescent="0.25">
      <c r="A49" s="15">
        <v>44</v>
      </c>
      <c r="B49" s="1">
        <v>2.5000000000000001E-2</v>
      </c>
      <c r="C49" s="1">
        <f t="shared" si="2"/>
        <v>18184.316797993637</v>
      </c>
      <c r="D49" s="1">
        <f t="shared" si="3"/>
        <v>1428420.3280802574</v>
      </c>
      <c r="E49" s="2">
        <f>Coûts!$B$2*0.5/((1+B49)^A49)</f>
        <v>25302.329993232939</v>
      </c>
      <c r="F49" s="14">
        <f t="shared" si="4"/>
        <v>4155041.8002706873</v>
      </c>
      <c r="G49" s="36">
        <f t="shared" si="0"/>
        <v>0.34378001395490188</v>
      </c>
      <c r="H49" s="37">
        <f t="shared" si="1"/>
        <v>-2726621.4721904299</v>
      </c>
    </row>
    <row r="50" spans="1:10" x14ac:dyDescent="0.25">
      <c r="A50" s="15">
        <v>45</v>
      </c>
      <c r="B50" s="1">
        <v>2.5000000000000001E-2</v>
      </c>
      <c r="C50" s="1">
        <f t="shared" si="2"/>
        <v>17740.79687609135</v>
      </c>
      <c r="D50" s="1">
        <f t="shared" si="3"/>
        <v>1446161.1249563487</v>
      </c>
      <c r="E50" s="2">
        <f>Coûts!$B$2*0.5/((1+B50)^A50)</f>
        <v>24685.19999339799</v>
      </c>
      <c r="F50" s="14">
        <f t="shared" si="4"/>
        <v>4179727.0002640854</v>
      </c>
      <c r="G50" s="36">
        <f t="shared" si="0"/>
        <v>0.34599415819860402</v>
      </c>
      <c r="H50" s="37">
        <f t="shared" si="1"/>
        <v>-2733565.8753077369</v>
      </c>
      <c r="J50">
        <f>2070-2021</f>
        <v>49</v>
      </c>
    </row>
    <row r="51" spans="1:10" x14ac:dyDescent="0.25">
      <c r="A51" s="15">
        <v>46</v>
      </c>
      <c r="B51" s="1">
        <v>2.5000000000000001E-2</v>
      </c>
      <c r="C51" s="1">
        <f t="shared" si="2"/>
        <v>17308.094513259857</v>
      </c>
      <c r="D51" s="1">
        <f t="shared" si="3"/>
        <v>1463469.2194696085</v>
      </c>
      <c r="E51" s="2">
        <f>Coûts!$B$2*0.5/((1+B51)^A51)</f>
        <v>24083.12194477853</v>
      </c>
      <c r="F51" s="14">
        <f t="shared" si="4"/>
        <v>4203810.1222088635</v>
      </c>
      <c r="G51" s="36">
        <f t="shared" si="0"/>
        <v>0.34812923917235311</v>
      </c>
      <c r="H51" s="37">
        <f t="shared" si="1"/>
        <v>-2740340.9027392548</v>
      </c>
    </row>
    <row r="52" spans="1:10" x14ac:dyDescent="0.25">
      <c r="A52" s="41">
        <v>47</v>
      </c>
      <c r="B52" s="42">
        <v>2.5000000000000001E-2</v>
      </c>
      <c r="C52" s="42">
        <f t="shared" si="2"/>
        <v>16885.945866594979</v>
      </c>
      <c r="D52" s="42">
        <f t="shared" si="3"/>
        <v>1480355.1653362035</v>
      </c>
      <c r="E52" s="2">
        <f>Coûts!$B$2*0.5/((1+B52)^A52)</f>
        <v>23495.728726613197</v>
      </c>
      <c r="F52" s="44">
        <f t="shared" si="4"/>
        <v>4227305.8509354768</v>
      </c>
      <c r="G52" s="45">
        <f t="shared" si="0"/>
        <v>0.35018880051194073</v>
      </c>
      <c r="H52" s="46">
        <f t="shared" si="1"/>
        <v>-2746950.6855992731</v>
      </c>
    </row>
    <row r="53" spans="1:10" x14ac:dyDescent="0.25">
      <c r="A53" s="15">
        <v>48</v>
      </c>
      <c r="B53" s="1">
        <v>2.5000000000000001E-2</v>
      </c>
      <c r="C53" s="1">
        <f t="shared" si="2"/>
        <v>16474.093528385347</v>
      </c>
      <c r="D53" s="1">
        <f t="shared" si="3"/>
        <v>1496829.2588645888</v>
      </c>
      <c r="E53" s="2">
        <f>Coûts!$B$2*0.5/((1+B53)^A53)</f>
        <v>22922.662172305561</v>
      </c>
      <c r="F53" s="14">
        <f t="shared" si="4"/>
        <v>4250228.5131077822</v>
      </c>
      <c r="G53" s="36">
        <f t="shared" si="0"/>
        <v>0.35217618399771683</v>
      </c>
      <c r="H53" s="37">
        <f t="shared" si="1"/>
        <v>-2753399.2542431932</v>
      </c>
    </row>
    <row r="54" spans="1:10" x14ac:dyDescent="0.25">
      <c r="A54" s="15">
        <v>49</v>
      </c>
      <c r="B54" s="1">
        <v>1.4999999999999999E-2</v>
      </c>
      <c r="C54" s="1">
        <f t="shared" si="2"/>
        <v>25984.298453959313</v>
      </c>
      <c r="D54" s="1">
        <f t="shared" si="3"/>
        <v>1522813.5573185482</v>
      </c>
      <c r="E54" s="2">
        <f>Coûts!$B$2*0.5/((1+B54)^A54)</f>
        <v>36155.512545693884</v>
      </c>
      <c r="F54" s="14">
        <f t="shared" si="4"/>
        <v>4286384.0256534759</v>
      </c>
      <c r="G54" s="36">
        <f t="shared" si="0"/>
        <v>0.35526764475714223</v>
      </c>
      <c r="H54" s="37">
        <f t="shared" si="1"/>
        <v>-2763570.4683349277</v>
      </c>
    </row>
    <row r="55" spans="1:10" s="72" customFormat="1" x14ac:dyDescent="0.25">
      <c r="A55" s="73">
        <v>50</v>
      </c>
      <c r="B55" s="73">
        <v>1.4999999999999999E-2</v>
      </c>
      <c r="C55" s="74">
        <f t="shared" si="2"/>
        <v>25600.294043309663</v>
      </c>
      <c r="D55" s="74">
        <f t="shared" si="3"/>
        <v>1548413.851361858</v>
      </c>
      <c r="E55" s="2">
        <f>Coûts!$B$2*0.5/((1+B55)^A55)</f>
        <v>35621.194626299395</v>
      </c>
      <c r="F55" s="76">
        <f t="shared" si="4"/>
        <v>4322005.2202797756</v>
      </c>
      <c r="G55" s="77">
        <f t="shared" si="0"/>
        <v>0.35826283691106342</v>
      </c>
      <c r="H55" s="78">
        <f t="shared" si="1"/>
        <v>-2773591.3689179178</v>
      </c>
    </row>
    <row r="56" spans="1:10" x14ac:dyDescent="0.25">
      <c r="A56" s="15">
        <v>51</v>
      </c>
      <c r="B56" s="1">
        <v>1.4999999999999999E-2</v>
      </c>
      <c r="C56" s="1">
        <f t="shared" si="2"/>
        <v>25221.964574689326</v>
      </c>
      <c r="D56" s="1">
        <f t="shared" si="3"/>
        <v>1573635.8159365472</v>
      </c>
      <c r="E56" s="2">
        <f>Coûts!$B$2*0.5/((1+B56)^A56)</f>
        <v>35094.773030836841</v>
      </c>
      <c r="F56" s="14">
        <f t="shared" si="4"/>
        <v>4357099.9933106126</v>
      </c>
      <c r="G56" s="36">
        <f t="shared" si="0"/>
        <v>0.36116587141734768</v>
      </c>
      <c r="H56" s="37">
        <f t="shared" si="1"/>
        <v>-2783464.1773740654</v>
      </c>
    </row>
    <row r="57" spans="1:10" x14ac:dyDescent="0.25">
      <c r="A57" s="15">
        <v>52</v>
      </c>
      <c r="B57" s="1">
        <v>1.4999999999999999E-2</v>
      </c>
      <c r="C57" s="1">
        <f t="shared" si="2"/>
        <v>24849.226181959937</v>
      </c>
      <c r="D57" s="1">
        <f t="shared" si="3"/>
        <v>1598485.0421185072</v>
      </c>
      <c r="E57" s="2">
        <f>Coûts!$B$2*0.5/((1+B57)^A57)</f>
        <v>34576.131064863897</v>
      </c>
      <c r="F57" s="14">
        <f t="shared" si="4"/>
        <v>4391676.1243754765</v>
      </c>
      <c r="G57" s="36">
        <f t="shared" si="0"/>
        <v>0.36398062991173369</v>
      </c>
      <c r="H57" s="37">
        <f t="shared" si="1"/>
        <v>-2793191.0822569691</v>
      </c>
    </row>
    <row r="58" spans="1:10" x14ac:dyDescent="0.25">
      <c r="A58" s="15">
        <v>53</v>
      </c>
      <c r="B58" s="1">
        <v>1.4999999999999999E-2</v>
      </c>
      <c r="C58" s="1">
        <f t="shared" si="2"/>
        <v>24481.996238384178</v>
      </c>
      <c r="D58" s="1">
        <f t="shared" si="3"/>
        <v>1622967.0383568914</v>
      </c>
      <c r="E58" s="2">
        <f>Coûts!$B$2*0.5/((1+B58)^A58)</f>
        <v>34065.153758486602</v>
      </c>
      <c r="F58" s="14">
        <f t="shared" si="4"/>
        <v>4425741.2781339632</v>
      </c>
      <c r="G58" s="36">
        <f t="shared" si="0"/>
        <v>0.36671078049125982</v>
      </c>
      <c r="H58" s="37">
        <f t="shared" si="1"/>
        <v>-2802774.2397770719</v>
      </c>
    </row>
    <row r="59" spans="1:10" x14ac:dyDescent="0.25">
      <c r="A59" s="15">
        <v>54</v>
      </c>
      <c r="B59" s="1">
        <v>1.4999999999999999E-2</v>
      </c>
      <c r="C59" s="1">
        <f t="shared" si="2"/>
        <v>24120.193338309542</v>
      </c>
      <c r="D59" s="1">
        <f t="shared" si="3"/>
        <v>1647087.231695201</v>
      </c>
      <c r="E59" s="2">
        <f>Coûts!$B$2*0.5/((1+B59)^A59)</f>
        <v>33561.727840873515</v>
      </c>
      <c r="F59" s="14">
        <f t="shared" si="4"/>
        <v>4459303.0059748366</v>
      </c>
      <c r="G59" s="36">
        <f t="shared" si="0"/>
        <v>0.36935979221154891</v>
      </c>
      <c r="H59" s="37">
        <f t="shared" si="1"/>
        <v>-2812215.7742796354</v>
      </c>
    </row>
    <row r="60" spans="1:10" x14ac:dyDescent="0.25">
      <c r="A60" s="41">
        <v>55</v>
      </c>
      <c r="B60" s="1">
        <v>1.4999999999999999E-2</v>
      </c>
      <c r="C60" s="1">
        <f t="shared" si="2"/>
        <v>23763.737279122699</v>
      </c>
      <c r="D60" s="1">
        <f t="shared" si="3"/>
        <v>1670850.9689743237</v>
      </c>
      <c r="E60" s="2">
        <f>Coûts!$B$2*0.5/((1+B60)^A60)</f>
        <v>33065.741715146316</v>
      </c>
      <c r="F60" s="14">
        <f t="shared" si="4"/>
        <v>4492368.7476899829</v>
      </c>
      <c r="G60" s="36">
        <f t="shared" si="0"/>
        <v>0.37193094841857999</v>
      </c>
      <c r="H60" s="37">
        <f t="shared" si="1"/>
        <v>-2821517.7787156589</v>
      </c>
    </row>
    <row r="61" spans="1:10" x14ac:dyDescent="0.25">
      <c r="A61" s="15">
        <v>56</v>
      </c>
      <c r="B61" s="1">
        <v>1.4999999999999999E-2</v>
      </c>
      <c r="C61" s="1">
        <f t="shared" si="2"/>
        <v>23412.549043470644</v>
      </c>
      <c r="D61" s="1">
        <f t="shared" si="3"/>
        <v>1694263.5180177945</v>
      </c>
      <c r="E61" s="2">
        <f>Coûts!$B$2*0.5/((1+B61)^A61)</f>
        <v>32577.085433641692</v>
      </c>
      <c r="F61" s="14">
        <f t="shared" si="4"/>
        <v>4524945.8331236243</v>
      </c>
      <c r="G61" s="36">
        <f t="shared" si="0"/>
        <v>0.37442735902282043</v>
      </c>
      <c r="H61" s="37">
        <f t="shared" si="1"/>
        <v>-2830682.3151058299</v>
      </c>
    </row>
    <row r="62" spans="1:10" x14ac:dyDescent="0.25">
      <c r="A62" s="41">
        <v>57</v>
      </c>
      <c r="B62" s="1">
        <v>1.4999999999999999E-2</v>
      </c>
      <c r="C62" s="1">
        <f t="shared" si="2"/>
        <v>23066.550781744478</v>
      </c>
      <c r="D62" s="1">
        <f t="shared" si="3"/>
        <v>1717330.068799539</v>
      </c>
      <c r="E62" s="2">
        <f>Coûts!$B$2*0.5/((1+B62)^A62)</f>
        <v>32095.650673538617</v>
      </c>
      <c r="F62" s="14">
        <f t="shared" si="4"/>
        <v>4557041.4837971628</v>
      </c>
      <c r="G62" s="36">
        <f t="shared" si="0"/>
        <v>0.37685197181232827</v>
      </c>
      <c r="H62" s="37">
        <f t="shared" si="1"/>
        <v>-2839711.4149976238</v>
      </c>
    </row>
    <row r="63" spans="1:10" x14ac:dyDescent="0.25">
      <c r="A63" s="15">
        <v>58</v>
      </c>
      <c r="B63" s="1">
        <v>1.4999999999999999E-2</v>
      </c>
      <c r="C63" s="1">
        <f t="shared" si="2"/>
        <v>22725.665794822151</v>
      </c>
      <c r="D63" s="1">
        <f t="shared" si="3"/>
        <v>1740055.7345943612</v>
      </c>
      <c r="E63" s="2">
        <f>Coûts!$B$2*0.5/((1+B63)^A63)</f>
        <v>31621.330712845935</v>
      </c>
      <c r="F63" s="14">
        <f t="shared" si="4"/>
        <v>4588662.8145100083</v>
      </c>
      <c r="G63" s="36">
        <f t="shared" si="0"/>
        <v>0.37920758289148115</v>
      </c>
      <c r="H63" s="37">
        <f t="shared" si="1"/>
        <v>-2848607.0799156474</v>
      </c>
    </row>
    <row r="64" spans="1:10" x14ac:dyDescent="0.25">
      <c r="A64" s="15">
        <v>59</v>
      </c>
      <c r="B64" s="1">
        <v>1.4999999999999999E-2</v>
      </c>
      <c r="C64" s="1">
        <f t="shared" si="2"/>
        <v>22389.81851706616</v>
      </c>
      <c r="D64" s="1">
        <f t="shared" si="3"/>
        <v>1762445.5531114272</v>
      </c>
      <c r="E64" s="2">
        <f>Coûts!$B$2*0.5/((1+B64)^A64)</f>
        <v>31154.020406744763</v>
      </c>
      <c r="F64" s="14">
        <f t="shared" si="4"/>
        <v>4619816.8349167528</v>
      </c>
      <c r="G64" s="36">
        <f t="shared" si="0"/>
        <v>0.38149684632316938</v>
      </c>
      <c r="H64" s="37">
        <f t="shared" si="1"/>
        <v>-2857371.2818053253</v>
      </c>
    </row>
    <row r="65" spans="1:8" x14ac:dyDescent="0.25">
      <c r="A65" s="15">
        <v>60</v>
      </c>
      <c r="B65" s="1">
        <v>1.4999999999999999E-2</v>
      </c>
      <c r="C65" s="1">
        <f t="shared" si="2"/>
        <v>22058.934499572577</v>
      </c>
      <c r="D65" s="1">
        <f t="shared" si="3"/>
        <v>1784504.4876109997</v>
      </c>
      <c r="E65" s="2">
        <f>Coûts!$B$2*0.5/((1+B65)^A65)</f>
        <v>30693.616164280567</v>
      </c>
      <c r="F65" s="14">
        <f t="shared" si="4"/>
        <v>4650510.4510810338</v>
      </c>
      <c r="G65" s="36">
        <f t="shared" si="0"/>
        <v>0.38372228304447376</v>
      </c>
      <c r="H65" s="37">
        <f t="shared" si="1"/>
        <v>-2866005.9634700343</v>
      </c>
    </row>
    <row r="66" spans="1:8" x14ac:dyDescent="0.25">
      <c r="A66" s="15">
        <v>61</v>
      </c>
      <c r="B66" s="1">
        <v>1.4999999999999999E-2</v>
      </c>
      <c r="C66" s="1">
        <f t="shared" si="2"/>
        <v>21732.940393667563</v>
      </c>
      <c r="D66" s="1">
        <f t="shared" si="3"/>
        <v>1806237.4280046674</v>
      </c>
      <c r="E66" s="2">
        <f>Coûts!$B$2*0.5/((1+B66)^A66)</f>
        <v>30240.01592539957</v>
      </c>
      <c r="F66" s="14">
        <f t="shared" si="4"/>
        <v>4680750.4670064338</v>
      </c>
      <c r="G66" s="36">
        <f t="shared" si="0"/>
        <v>0.38588628911889927</v>
      </c>
      <c r="H66" s="37">
        <f t="shared" si="1"/>
        <v>-2874513.0390017666</v>
      </c>
    </row>
    <row r="67" spans="1:8" x14ac:dyDescent="0.25">
      <c r="A67" s="15">
        <v>62</v>
      </c>
      <c r="B67" s="1">
        <v>1.4999999999999999E-2</v>
      </c>
      <c r="C67" s="1">
        <f t="shared" si="2"/>
        <v>21411.76393464785</v>
      </c>
      <c r="D67" s="1">
        <f t="shared" si="3"/>
        <v>1827649.1919393153</v>
      </c>
      <c r="E67" s="2">
        <f>Coûts!$B$2*0.5/((1+B67)^A67)</f>
        <v>29793.11913832471</v>
      </c>
      <c r="F67" s="14">
        <f t="shared" si="4"/>
        <v>4710543.5861447584</v>
      </c>
      <c r="G67" s="36">
        <f t="shared" si="0"/>
        <v>0.38799114338205604</v>
      </c>
      <c r="H67" s="37">
        <f t="shared" si="1"/>
        <v>-2882894.3942054431</v>
      </c>
    </row>
    <row r="68" spans="1:8" x14ac:dyDescent="0.25">
      <c r="A68" s="15">
        <v>63</v>
      </c>
      <c r="B68" s="1">
        <v>1.4999999999999999E-2</v>
      </c>
      <c r="C68" s="1">
        <f t="shared" si="2"/>
        <v>21095.333925761432</v>
      </c>
      <c r="D68" s="1">
        <f t="shared" si="3"/>
        <v>1848744.5258650768</v>
      </c>
      <c r="E68" s="2">
        <f>Coûts!$B$2*0.5/((1+B68)^A68)</f>
        <v>29352.826737265725</v>
      </c>
      <c r="F68" s="14">
        <f t="shared" si="4"/>
        <v>4739896.4128820244</v>
      </c>
      <c r="G68" s="36">
        <f t="shared" si="0"/>
        <v>0.39003901453217094</v>
      </c>
      <c r="H68" s="37">
        <f t="shared" si="1"/>
        <v>-2891151.8870169474</v>
      </c>
    </row>
    <row r="69" spans="1:8" x14ac:dyDescent="0.25">
      <c r="A69" s="15">
        <v>64</v>
      </c>
      <c r="B69" s="1">
        <v>1.4999999999999999E-2</v>
      </c>
      <c r="C69" s="1">
        <f t="shared" si="2"/>
        <v>20783.580222425058</v>
      </c>
      <c r="D69" s="1">
        <f t="shared" si="3"/>
        <v>1869528.1060875019</v>
      </c>
      <c r="E69" s="2">
        <f>Coûts!$B$2*0.5/((1+B69)^A69)</f>
        <v>28919.041120458845</v>
      </c>
      <c r="F69" s="14">
        <f t="shared" si="4"/>
        <v>4768815.4540024828</v>
      </c>
      <c r="G69" s="36">
        <f t="shared" si="0"/>
        <v>0.39203196771189808</v>
      </c>
      <c r="H69" s="37">
        <f t="shared" si="1"/>
        <v>-2899287.3479149807</v>
      </c>
    </row>
    <row r="70" spans="1:8" x14ac:dyDescent="0.25">
      <c r="A70" s="15">
        <v>65</v>
      </c>
      <c r="B70" s="1">
        <v>1.4999999999999999E-2</v>
      </c>
      <c r="C70" s="1">
        <f t="shared" si="2"/>
        <v>20476.433716674936</v>
      </c>
      <c r="D70" s="1">
        <f t="shared" si="3"/>
        <v>1890004.5398041769</v>
      </c>
      <c r="E70" s="2">
        <f>Coûts!$B$2*0.5/((1+B70)^A70)</f>
        <v>28491.666128530884</v>
      </c>
      <c r="F70" s="14">
        <f t="shared" si="4"/>
        <v>4797307.1201310139</v>
      </c>
      <c r="G70" s="36">
        <f t="shared" si="0"/>
        <v>0.39397197062350287</v>
      </c>
      <c r="H70" s="37">
        <f t="shared" si="1"/>
        <v>-2907302.580326837</v>
      </c>
    </row>
    <row r="71" spans="1:8" x14ac:dyDescent="0.25">
      <c r="A71" s="15">
        <v>66</v>
      </c>
      <c r="B71" s="1">
        <v>1.4999999999999999E-2</v>
      </c>
      <c r="C71" s="1">
        <f t="shared" si="2"/>
        <v>20173.826321847231</v>
      </c>
      <c r="D71" s="1">
        <f t="shared" si="3"/>
        <v>1910178.3661260242</v>
      </c>
      <c r="E71" s="2">
        <f>Coûts!$B$2*0.5/((1+B71)^A71)</f>
        <v>28070.607023183144</v>
      </c>
      <c r="F71" s="14">
        <f t="shared" si="4"/>
        <v>4825377.7271541972</v>
      </c>
      <c r="G71" s="36">
        <f t="shared" ref="G71:G105" si="5">D71/F71</f>
        <v>0.39586089921556589</v>
      </c>
      <c r="H71" s="37">
        <f t="shared" ref="H71:H105" si="6">D71-F71</f>
        <v>-2915199.361028173</v>
      </c>
    </row>
    <row r="72" spans="1:8" x14ac:dyDescent="0.25">
      <c r="A72" s="15">
        <v>67</v>
      </c>
      <c r="B72" s="1">
        <v>1.4999999999999999E-2</v>
      </c>
      <c r="C72" s="1">
        <f t="shared" ref="C72:C105" si="7">$B$2/((1+B72)^A72)</f>
        <v>19875.69095748496</v>
      </c>
      <c r="D72" s="1">
        <f t="shared" ref="D72:D105" si="8">D71+C72</f>
        <v>1930054.0570835092</v>
      </c>
      <c r="E72" s="2">
        <f>Coûts!$B$2*0.5/((1+B72)^A72)</f>
        <v>27655.77046619029</v>
      </c>
      <c r="F72" s="14">
        <f t="shared" ref="F72:F104" si="9">F71+E72</f>
        <v>4853033.497620387</v>
      </c>
      <c r="G72" s="36">
        <f t="shared" si="5"/>
        <v>0.39770054297582791</v>
      </c>
      <c r="H72" s="37">
        <f t="shared" si="6"/>
        <v>-2922979.4405368781</v>
      </c>
    </row>
    <row r="73" spans="1:8" x14ac:dyDescent="0.25">
      <c r="A73" s="15">
        <v>68</v>
      </c>
      <c r="B73" s="1">
        <v>1.4999999999999999E-2</v>
      </c>
      <c r="C73" s="1">
        <f t="shared" si="7"/>
        <v>19581.961534467944</v>
      </c>
      <c r="D73" s="1">
        <f t="shared" si="8"/>
        <v>1949636.0186179772</v>
      </c>
      <c r="E73" s="2">
        <f>Coûts!$B$2*0.5/((1+B73)^A73)</f>
        <v>27247.064498709653</v>
      </c>
      <c r="F73" s="14">
        <f t="shared" si="9"/>
        <v>4880280.5621190965</v>
      </c>
      <c r="G73" s="36">
        <f t="shared" si="5"/>
        <v>0.39949260986163748</v>
      </c>
      <c r="H73" s="37">
        <f t="shared" si="6"/>
        <v>-2930644.5435011191</v>
      </c>
    </row>
    <row r="74" spans="1:8" x14ac:dyDescent="0.25">
      <c r="A74" s="41">
        <v>69</v>
      </c>
      <c r="B74" s="1">
        <v>1.4999999999999999E-2</v>
      </c>
      <c r="C74" s="42">
        <f t="shared" si="7"/>
        <v>19292.572940362508</v>
      </c>
      <c r="D74" s="42">
        <f t="shared" si="8"/>
        <v>1968928.5915583398</v>
      </c>
      <c r="E74" s="2">
        <f>Coûts!$B$2*0.5/((1+B74)^A74)</f>
        <v>26844.398520896211</v>
      </c>
      <c r="F74" s="44">
        <f t="shared" si="9"/>
        <v>4907124.9606399927</v>
      </c>
      <c r="G74" s="45">
        <f t="shared" si="5"/>
        <v>0.40123873089662465</v>
      </c>
      <c r="H74" s="37">
        <f t="shared" si="6"/>
        <v>-2938196.3690816527</v>
      </c>
    </row>
    <row r="75" spans="1:8" x14ac:dyDescent="0.25">
      <c r="A75" s="15">
        <v>70</v>
      </c>
      <c r="B75" s="1">
        <v>1.4999999999999999E-2</v>
      </c>
      <c r="C75" s="1">
        <f t="shared" si="7"/>
        <v>19007.461024987697</v>
      </c>
      <c r="D75" s="1">
        <f t="shared" si="8"/>
        <v>1987936.0525833275</v>
      </c>
      <c r="E75" s="2">
        <f>Coûts!$B$2*0.5/((1+B75)^A75)</f>
        <v>26447.683271818933</v>
      </c>
      <c r="F75" s="14">
        <f t="shared" si="9"/>
        <v>4933572.6439118115</v>
      </c>
      <c r="G75" s="36">
        <f t="shared" si="5"/>
        <v>0.40294046445966597</v>
      </c>
      <c r="H75" s="37">
        <f t="shared" si="6"/>
        <v>-2945636.591328484</v>
      </c>
    </row>
    <row r="76" spans="1:8" x14ac:dyDescent="0.25">
      <c r="A76" s="15">
        <v>71</v>
      </c>
      <c r="B76" s="1">
        <v>1.4999999999999999E-2</v>
      </c>
      <c r="C76" s="1">
        <f t="shared" si="7"/>
        <v>18726.562586194777</v>
      </c>
      <c r="D76" s="1">
        <f t="shared" si="8"/>
        <v>2006662.6151695224</v>
      </c>
      <c r="E76" s="2">
        <f>Coûts!$B$2*0.5/((1+B76)^A76)</f>
        <v>26056.830809673829</v>
      </c>
      <c r="F76" s="14">
        <f t="shared" si="9"/>
        <v>4959629.4747214857</v>
      </c>
      <c r="G76" s="36">
        <f t="shared" si="5"/>
        <v>0.40459930028990904</v>
      </c>
      <c r="H76" s="37">
        <f t="shared" si="6"/>
        <v>-2952966.8595519634</v>
      </c>
    </row>
    <row r="77" spans="1:8" x14ac:dyDescent="0.25">
      <c r="A77" s="15">
        <v>72</v>
      </c>
      <c r="B77" s="1">
        <v>1.4999999999999999E-2</v>
      </c>
      <c r="C77" s="1">
        <f t="shared" si="7"/>
        <v>18449.815355856925</v>
      </c>
      <c r="D77" s="1">
        <f t="shared" si="8"/>
        <v>2025112.4305253793</v>
      </c>
      <c r="E77" s="2">
        <f>Coûts!$B$2*0.5/((1+B77)^A77)</f>
        <v>25671.754492289489</v>
      </c>
      <c r="F77" s="14">
        <f t="shared" si="9"/>
        <v>4985301.2292137751</v>
      </c>
      <c r="G77" s="36">
        <f t="shared" si="5"/>
        <v>0.40621666322954708</v>
      </c>
      <c r="H77" s="37">
        <f t="shared" si="6"/>
        <v>-2960188.7986883959</v>
      </c>
    </row>
    <row r="78" spans="1:8" x14ac:dyDescent="0.25">
      <c r="A78" s="15">
        <v>73</v>
      </c>
      <c r="B78" s="1">
        <v>1.4999999999999999E-2</v>
      </c>
      <c r="C78" s="1">
        <f t="shared" si="7"/>
        <v>18177.157986065937</v>
      </c>
      <c r="D78" s="1">
        <f t="shared" si="8"/>
        <v>2043289.5885114451</v>
      </c>
      <c r="E78" s="2">
        <f>Coûts!$B$2*0.5/((1+B78)^A78)</f>
        <v>25292.36895792068</v>
      </c>
      <c r="F78" s="14">
        <f t="shared" si="9"/>
        <v>5010593.5981716961</v>
      </c>
      <c r="G78" s="36">
        <f t="shared" si="5"/>
        <v>0.40779391672416143</v>
      </c>
      <c r="H78" s="37">
        <f t="shared" si="6"/>
        <v>-2967304.009660251</v>
      </c>
    </row>
    <row r="79" spans="1:8" x14ac:dyDescent="0.25">
      <c r="A79" s="15">
        <v>74</v>
      </c>
      <c r="B79" s="1">
        <v>1.4999999999999999E-2</v>
      </c>
      <c r="C79" s="1">
        <f t="shared" si="7"/>
        <v>17908.530035532945</v>
      </c>
      <c r="D79" s="1">
        <f t="shared" si="8"/>
        <v>2061198.1185469781</v>
      </c>
      <c r="E79" s="2">
        <f>Coûts!$B$2*0.5/((1+B79)^A79)</f>
        <v>24918.590106325799</v>
      </c>
      <c r="F79" s="14">
        <f t="shared" si="9"/>
        <v>5035512.1882780222</v>
      </c>
      <c r="G79" s="36">
        <f t="shared" si="5"/>
        <v>0.40933236609875812</v>
      </c>
      <c r="H79" s="37">
        <f t="shared" si="6"/>
        <v>-2974314.0697310441</v>
      </c>
    </row>
    <row r="80" spans="1:8" x14ac:dyDescent="0.25">
      <c r="A80" s="41">
        <v>75</v>
      </c>
      <c r="B80" s="1">
        <v>1.4999999999999999E-2</v>
      </c>
      <c r="C80" s="42">
        <f t="shared" si="7"/>
        <v>17643.871956190098</v>
      </c>
      <c r="D80" s="42">
        <f t="shared" si="8"/>
        <v>2078841.9905031682</v>
      </c>
      <c r="E80" s="2">
        <f>Coûts!$B$2*0.5/((1+B80)^A80)</f>
        <v>24550.335080123943</v>
      </c>
      <c r="F80" s="44">
        <f t="shared" si="9"/>
        <v>5060062.5233581457</v>
      </c>
      <c r="G80" s="45">
        <f t="shared" si="5"/>
        <v>0.41083326162608957</v>
      </c>
      <c r="H80" s="37">
        <f t="shared" si="6"/>
        <v>-2981220.5328549775</v>
      </c>
    </row>
    <row r="81" spans="1:8" x14ac:dyDescent="0.25">
      <c r="A81" s="15">
        <v>76</v>
      </c>
      <c r="B81" s="1">
        <v>1.4999999999999999E-2</v>
      </c>
      <c r="C81" s="1">
        <f t="shared" si="7"/>
        <v>17383.125079990248</v>
      </c>
      <c r="D81" s="1">
        <f t="shared" si="8"/>
        <v>2096225.1155831586</v>
      </c>
      <c r="E81" s="2">
        <f>Coûts!$B$2*0.5/((1+B81)^A81)</f>
        <v>24187.522246427536</v>
      </c>
      <c r="F81" s="14">
        <f t="shared" si="9"/>
        <v>5084250.0456045736</v>
      </c>
      <c r="G81" s="36">
        <f t="shared" si="5"/>
        <v>0.41229780140246708</v>
      </c>
      <c r="H81" s="37">
        <f t="shared" si="6"/>
        <v>-2988024.930021415</v>
      </c>
    </row>
    <row r="82" spans="1:8" x14ac:dyDescent="0.25">
      <c r="A82" s="15">
        <v>77</v>
      </c>
      <c r="B82" s="1">
        <v>1.4999999999999999E-2</v>
      </c>
      <c r="C82" s="1">
        <f t="shared" si="7"/>
        <v>17126.231605901721</v>
      </c>
      <c r="D82" s="1">
        <f t="shared" si="8"/>
        <v>2113351.3471890604</v>
      </c>
      <c r="E82" s="2">
        <f>Coûts!$B$2*0.5/((1+B82)^A82)</f>
        <v>23830.071178746341</v>
      </c>
      <c r="F82" s="14">
        <f t="shared" si="9"/>
        <v>5108080.11678332</v>
      </c>
      <c r="G82" s="36">
        <f t="shared" si="5"/>
        <v>0.41372713404500949</v>
      </c>
      <c r="H82" s="37">
        <f t="shared" si="6"/>
        <v>-2994728.7695942596</v>
      </c>
    </row>
    <row r="83" spans="1:8" x14ac:dyDescent="0.25">
      <c r="A83" s="15">
        <v>78</v>
      </c>
      <c r="B83" s="1">
        <v>1.4999999999999999E-2</v>
      </c>
      <c r="C83" s="1">
        <f t="shared" si="7"/>
        <v>16873.134587095297</v>
      </c>
      <c r="D83" s="1">
        <f t="shared" si="8"/>
        <v>2130224.4817761555</v>
      </c>
      <c r="E83" s="2">
        <f>Coûts!$B$2*0.5/((1+B83)^A83)</f>
        <v>23477.902639158961</v>
      </c>
      <c r="F83" s="14">
        <f t="shared" si="9"/>
        <v>5131558.019422479</v>
      </c>
      <c r="G83" s="36">
        <f t="shared" si="5"/>
        <v>0.41512236122313151</v>
      </c>
      <c r="H83" s="37">
        <f t="shared" si="6"/>
        <v>-3001333.5376463234</v>
      </c>
    </row>
    <row r="84" spans="1:8" x14ac:dyDescent="0.25">
      <c r="A84" s="15">
        <v>79</v>
      </c>
      <c r="B84" s="1">
        <v>1.4999999999999999E-2</v>
      </c>
      <c r="C84" s="1">
        <f t="shared" si="7"/>
        <v>16623.777918320491</v>
      </c>
      <c r="D84" s="1">
        <f t="shared" si="8"/>
        <v>2146848.2596944761</v>
      </c>
      <c r="E84" s="2">
        <f>Coûts!$B$2*0.5/((1+B84)^A84)</f>
        <v>23130.938560747749</v>
      </c>
      <c r="F84" s="14">
        <f t="shared" si="9"/>
        <v>5154688.9579832265</v>
      </c>
      <c r="G84" s="36">
        <f t="shared" si="5"/>
        <v>0.41648454003603569</v>
      </c>
      <c r="H84" s="37">
        <f t="shared" si="6"/>
        <v>-3007840.6982887504</v>
      </c>
    </row>
    <row r="85" spans="1:8" x14ac:dyDescent="0.25">
      <c r="A85" s="15">
        <v>80</v>
      </c>
      <c r="B85" s="1">
        <v>1.4999999999999999E-2</v>
      </c>
      <c r="C85" s="1">
        <f t="shared" si="7"/>
        <v>16378.106323468468</v>
      </c>
      <c r="D85" s="1">
        <f t="shared" si="8"/>
        <v>2163226.3660179446</v>
      </c>
      <c r="E85" s="2">
        <f>Coûts!$B$2*0.5/((1+B85)^A85)</f>
        <v>22789.102030293354</v>
      </c>
      <c r="F85" s="14">
        <f t="shared" si="9"/>
        <v>5177478.0600135196</v>
      </c>
      <c r="G85" s="36">
        <f t="shared" si="5"/>
        <v>0.41781468524702853</v>
      </c>
      <c r="H85" s="37">
        <f t="shared" si="6"/>
        <v>-3014251.693995575</v>
      </c>
    </row>
    <row r="86" spans="1:8" x14ac:dyDescent="0.25">
      <c r="A86" s="15">
        <v>81</v>
      </c>
      <c r="B86" s="1">
        <v>1.4999999999999999E-2</v>
      </c>
      <c r="C86" s="1">
        <f t="shared" si="7"/>
        <v>16136.065343318687</v>
      </c>
      <c r="D86" s="1">
        <f t="shared" si="8"/>
        <v>2179362.4313612632</v>
      </c>
      <c r="E86" s="2">
        <f>Coûts!$B$2*0.5/((1+B86)^A86)</f>
        <v>22452.31727122498</v>
      </c>
      <c r="F86" s="14">
        <f t="shared" si="9"/>
        <v>5199930.3772847448</v>
      </c>
      <c r="G86" s="36">
        <f t="shared" si="5"/>
        <v>0.41911377138462075</v>
      </c>
      <c r="H86" s="37">
        <f t="shared" si="6"/>
        <v>-3020567.9459234816</v>
      </c>
    </row>
    <row r="87" spans="1:8" x14ac:dyDescent="0.25">
      <c r="A87" s="15">
        <v>82</v>
      </c>
      <c r="B87" s="1">
        <v>1.4999999999999999E-2</v>
      </c>
      <c r="C87" s="1">
        <f t="shared" si="7"/>
        <v>15897.60132346669</v>
      </c>
      <c r="D87" s="1">
        <f t="shared" si="8"/>
        <v>2195260.0326847299</v>
      </c>
      <c r="E87" s="2">
        <f>Coûts!$B$2*0.5/((1+B87)^A87)</f>
        <v>22120.509626822644</v>
      </c>
      <c r="F87" s="14">
        <f t="shared" si="9"/>
        <v>5222050.8869115673</v>
      </c>
      <c r="G87" s="36">
        <f t="shared" si="5"/>
        <v>0.42038273471958709</v>
      </c>
      <c r="H87" s="37">
        <f t="shared" si="6"/>
        <v>-3026790.8542268374</v>
      </c>
    </row>
    <row r="88" spans="1:8" x14ac:dyDescent="0.25">
      <c r="A88" s="15">
        <v>83</v>
      </c>
      <c r="B88" s="1">
        <v>1.4999999999999999E-2</v>
      </c>
      <c r="C88" s="1">
        <f t="shared" si="7"/>
        <v>15662.661402430238</v>
      </c>
      <c r="D88" s="1">
        <f t="shared" si="8"/>
        <v>2210922.6940871603</v>
      </c>
      <c r="E88" s="2">
        <f>Coûts!$B$2*0.5/((1+B88)^A88)</f>
        <v>21793.605543667632</v>
      </c>
      <c r="F88" s="14">
        <f t="shared" si="9"/>
        <v>5243844.4924552348</v>
      </c>
      <c r="G88" s="36">
        <f t="shared" si="5"/>
        <v>0.42162247512644641</v>
      </c>
      <c r="H88" s="37">
        <f t="shared" si="6"/>
        <v>-3032921.7983680745</v>
      </c>
    </row>
    <row r="89" spans="1:8" x14ac:dyDescent="0.25">
      <c r="A89" s="15">
        <v>84</v>
      </c>
      <c r="B89" s="1">
        <v>1.4999999999999999E-2</v>
      </c>
      <c r="C89" s="1">
        <f t="shared" si="7"/>
        <v>15431.193499931273</v>
      </c>
      <c r="D89" s="1">
        <f t="shared" si="8"/>
        <v>2226353.8875870914</v>
      </c>
      <c r="E89" s="2">
        <f>Coûts!$B$2*0.5/((1+B89)^A89)</f>
        <v>21471.532555337573</v>
      </c>
      <c r="F89" s="14">
        <f t="shared" si="9"/>
        <v>5265316.0250105727</v>
      </c>
      <c r="G89" s="36">
        <f t="shared" si="5"/>
        <v>0.42283385783716959</v>
      </c>
      <c r="H89" s="37">
        <f t="shared" si="6"/>
        <v>-3038962.1374234813</v>
      </c>
    </row>
    <row r="90" spans="1:8" x14ac:dyDescent="0.25">
      <c r="A90" s="15">
        <v>85</v>
      </c>
      <c r="B90" s="1">
        <v>1.4999999999999999E-2</v>
      </c>
      <c r="C90" s="1">
        <f t="shared" si="7"/>
        <v>15203.146305351009</v>
      </c>
      <c r="D90" s="1">
        <f t="shared" si="8"/>
        <v>2241557.0338924425</v>
      </c>
      <c r="E90" s="2">
        <f>Coûts!$B$2*0.5/((1+B90)^A90)</f>
        <v>21154.219266342439</v>
      </c>
      <c r="F90" s="14">
        <f t="shared" si="9"/>
        <v>5286470.2442769147</v>
      </c>
      <c r="G90" s="36">
        <f t="shared" si="5"/>
        <v>0.42401771509432634</v>
      </c>
      <c r="H90" s="37">
        <f t="shared" si="6"/>
        <v>-3044913.2103844723</v>
      </c>
    </row>
    <row r="91" spans="1:8" x14ac:dyDescent="0.25">
      <c r="A91" s="15">
        <v>86</v>
      </c>
      <c r="B91" s="1">
        <v>1.4999999999999999E-2</v>
      </c>
      <c r="C91" s="1">
        <f t="shared" si="7"/>
        <v>14978.469266355676</v>
      </c>
      <c r="D91" s="1">
        <f t="shared" si="8"/>
        <v>2256535.503158798</v>
      </c>
      <c r="E91" s="2">
        <f>Coûts!$B$2*0.5/((1+B91)^A91)</f>
        <v>20841.595336297971</v>
      </c>
      <c r="F91" s="14">
        <f t="shared" si="9"/>
        <v>5307311.8396132123</v>
      </c>
      <c r="G91" s="36">
        <f t="shared" si="5"/>
        <v>0.42517484771033359</v>
      </c>
      <c r="H91" s="37">
        <f t="shared" si="6"/>
        <v>-3050776.3364544143</v>
      </c>
    </row>
    <row r="92" spans="1:8" x14ac:dyDescent="0.25">
      <c r="A92" s="15">
        <v>87</v>
      </c>
      <c r="B92" s="1">
        <v>1.4999999999999999E-2</v>
      </c>
      <c r="C92" s="1">
        <f t="shared" si="7"/>
        <v>14757.112577690325</v>
      </c>
      <c r="D92" s="1">
        <f t="shared" si="8"/>
        <v>2271292.6157364883</v>
      </c>
      <c r="E92" s="2">
        <f>Coûts!$B$2*0.5/((1+B92)^A92)</f>
        <v>20533.591464332982</v>
      </c>
      <c r="F92" s="14">
        <f t="shared" si="9"/>
        <v>5327845.4310775455</v>
      </c>
      <c r="G92" s="36">
        <f t="shared" si="5"/>
        <v>0.42630602653897265</v>
      </c>
      <c r="H92" s="37">
        <f t="shared" si="6"/>
        <v>-3056552.8153410573</v>
      </c>
    </row>
    <row r="93" spans="1:8" x14ac:dyDescent="0.25">
      <c r="A93" s="15">
        <v>88</v>
      </c>
      <c r="B93" s="1">
        <v>1.4999999999999999E-2</v>
      </c>
      <c r="C93" s="1">
        <f t="shared" si="7"/>
        <v>14539.027170138253</v>
      </c>
      <c r="D93" s="1">
        <f t="shared" si="8"/>
        <v>2285831.6429066267</v>
      </c>
      <c r="E93" s="2">
        <f>Coûts!$B$2*0.5/((1+B93)^A93)</f>
        <v>20230.139373727077</v>
      </c>
      <c r="F93" s="14">
        <f t="shared" si="9"/>
        <v>5348075.5704512727</v>
      </c>
      <c r="G93" s="36">
        <f t="shared" si="5"/>
        <v>0.42741199386487866</v>
      </c>
      <c r="H93" s="37">
        <f t="shared" si="6"/>
        <v>-3062243.927544646</v>
      </c>
    </row>
    <row r="94" spans="1:8" x14ac:dyDescent="0.25">
      <c r="A94" s="15">
        <v>89</v>
      </c>
      <c r="B94" s="1">
        <v>1.4999999999999999E-2</v>
      </c>
      <c r="C94" s="1">
        <f t="shared" si="7"/>
        <v>14324.164699643599</v>
      </c>
      <c r="D94" s="1">
        <f t="shared" si="8"/>
        <v>2300155.8076062701</v>
      </c>
      <c r="E94" s="2">
        <f>Coûts!$B$2*0.5/((1+B94)^A94)</f>
        <v>19931.171796775448</v>
      </c>
      <c r="F94" s="14">
        <f t="shared" si="9"/>
        <v>5368006.7422480481</v>
      </c>
      <c r="G94" s="36">
        <f t="shared" si="5"/>
        <v>0.42849346471628985</v>
      </c>
      <c r="H94" s="37">
        <f t="shared" si="6"/>
        <v>-3067850.934641778</v>
      </c>
    </row>
    <row r="95" spans="1:8" x14ac:dyDescent="0.25">
      <c r="A95" s="15">
        <v>90</v>
      </c>
      <c r="B95" s="1">
        <v>1.4999999999999999E-2</v>
      </c>
      <c r="C95" s="1">
        <f t="shared" si="7"/>
        <v>14112.477536594681</v>
      </c>
      <c r="D95" s="1">
        <f t="shared" si="8"/>
        <v>2314268.2851428646</v>
      </c>
      <c r="E95" s="2">
        <f>Coûts!$B$2*0.5/((1+B95)^A95)</f>
        <v>19636.62245987729</v>
      </c>
      <c r="F95" s="14">
        <f t="shared" si="9"/>
        <v>5387643.3647079254</v>
      </c>
      <c r="G95" s="36">
        <f t="shared" si="5"/>
        <v>0.42955112810595725</v>
      </c>
      <c r="H95" s="37">
        <f t="shared" si="6"/>
        <v>-3073375.0795650608</v>
      </c>
    </row>
    <row r="96" spans="1:8" x14ac:dyDescent="0.25">
      <c r="A96" s="15">
        <v>91</v>
      </c>
      <c r="B96" s="1">
        <v>1.4999999999999999E-2</v>
      </c>
      <c r="C96" s="1">
        <f t="shared" si="7"/>
        <v>13903.918755265697</v>
      </c>
      <c r="D96" s="1">
        <f t="shared" si="8"/>
        <v>2328172.2038981305</v>
      </c>
      <c r="E96" s="2">
        <f>Coûts!$B$2*0.5/((1+B96)^A96)</f>
        <v>19346.426068844623</v>
      </c>
      <c r="F96" s="14">
        <f t="shared" si="9"/>
        <v>5406989.7907767696</v>
      </c>
      <c r="G96" s="36">
        <f t="shared" si="5"/>
        <v>0.43058564820475914</v>
      </c>
      <c r="H96" s="37">
        <f t="shared" si="6"/>
        <v>-3078817.5868786392</v>
      </c>
    </row>
    <row r="97" spans="1:8" x14ac:dyDescent="0.25">
      <c r="A97" s="15">
        <v>92</v>
      </c>
      <c r="B97" s="1">
        <v>1.4999999999999999E-2</v>
      </c>
      <c r="C97" s="1">
        <f t="shared" si="7"/>
        <v>13698.442123414483</v>
      </c>
      <c r="D97" s="1">
        <f t="shared" si="8"/>
        <v>2341870.6460215449</v>
      </c>
      <c r="E97" s="2">
        <f>Coûts!$B$2*0.5/((1+B97)^A97)</f>
        <v>19060.518294428206</v>
      </c>
      <c r="F97" s="14">
        <f t="shared" si="9"/>
        <v>5426050.3090711981</v>
      </c>
      <c r="G97" s="36">
        <f t="shared" si="5"/>
        <v>0.43159766545224193</v>
      </c>
      <c r="H97" s="37">
        <f t="shared" si="6"/>
        <v>-3084179.6630496532</v>
      </c>
    </row>
    <row r="98" spans="1:8" x14ac:dyDescent="0.25">
      <c r="A98" s="15">
        <v>93</v>
      </c>
      <c r="B98" s="1">
        <v>1.4999999999999999E-2</v>
      </c>
      <c r="C98" s="1">
        <f t="shared" si="7"/>
        <v>13496.002092033974</v>
      </c>
      <c r="D98" s="1">
        <f t="shared" si="8"/>
        <v>2355366.648113579</v>
      </c>
      <c r="E98" s="2">
        <f>Coûts!$B$2*0.5/((1+B98)^A98)</f>
        <v>18778.835758057343</v>
      </c>
      <c r="F98" s="14">
        <f t="shared" si="9"/>
        <v>5444829.1448292555</v>
      </c>
      <c r="G98" s="36">
        <f t="shared" si="5"/>
        <v>0.43258779760800758</v>
      </c>
      <c r="H98" s="37">
        <f t="shared" si="6"/>
        <v>-3089462.4967156765</v>
      </c>
    </row>
    <row r="99" spans="1:8" x14ac:dyDescent="0.25">
      <c r="A99" s="15">
        <v>94</v>
      </c>
      <c r="B99" s="1">
        <v>1.4999999999999999E-2</v>
      </c>
      <c r="C99" s="1">
        <f t="shared" si="7"/>
        <v>13296.553785255152</v>
      </c>
      <c r="D99" s="1">
        <f t="shared" si="8"/>
        <v>2368663.2018988342</v>
      </c>
      <c r="E99" s="2">
        <f>Coûts!$B$2*0.5/((1+B99)^A99)</f>
        <v>18501.316017790494</v>
      </c>
      <c r="F99" s="14">
        <f t="shared" si="9"/>
        <v>5463330.4608470462</v>
      </c>
      <c r="G99" s="36">
        <f t="shared" si="5"/>
        <v>0.43355664074759109</v>
      </c>
      <c r="H99" s="37">
        <f t="shared" si="6"/>
        <v>-3094667.258948212</v>
      </c>
    </row>
    <row r="100" spans="1:8" x14ac:dyDescent="0.25">
      <c r="A100" s="15">
        <v>95</v>
      </c>
      <c r="B100" s="1">
        <v>1.4999999999999999E-2</v>
      </c>
      <c r="C100" s="1">
        <f t="shared" si="7"/>
        <v>13100.052990399165</v>
      </c>
      <c r="D100" s="1">
        <f t="shared" si="8"/>
        <v>2381763.2548892335</v>
      </c>
      <c r="E100" s="2">
        <f>Coûts!$B$2*0.5/((1+B100)^A100)</f>
        <v>18227.897554473391</v>
      </c>
      <c r="F100" s="14">
        <f t="shared" si="9"/>
        <v>5481558.3584015192</v>
      </c>
      <c r="G100" s="36">
        <f t="shared" si="5"/>
        <v>0.43450477020621942</v>
      </c>
      <c r="H100" s="37">
        <f t="shared" si="6"/>
        <v>-3099795.1035122857</v>
      </c>
    </row>
    <row r="101" spans="1:8" x14ac:dyDescent="0.25">
      <c r="A101" s="15">
        <v>96</v>
      </c>
      <c r="B101" s="1">
        <v>1.4999999999999999E-2</v>
      </c>
      <c r="C101" s="1">
        <f t="shared" si="7"/>
        <v>12906.456148176518</v>
      </c>
      <c r="D101" s="1">
        <f t="shared" si="8"/>
        <v>2394669.71103741</v>
      </c>
      <c r="E101" s="2">
        <f>Coûts!$B$2*0.5/((1+B101)^A101)</f>
        <v>17958.519758101869</v>
      </c>
      <c r="F101" s="14">
        <f t="shared" si="9"/>
        <v>5499516.8781596208</v>
      </c>
      <c r="G101" s="36">
        <f t="shared" si="5"/>
        <v>0.43543274147360583</v>
      </c>
      <c r="H101" s="37">
        <f t="shared" si="6"/>
        <v>-3104847.1671222108</v>
      </c>
    </row>
    <row r="102" spans="1:8" x14ac:dyDescent="0.25">
      <c r="A102" s="15">
        <v>97</v>
      </c>
      <c r="B102" s="1">
        <v>1.4999999999999999E-2</v>
      </c>
      <c r="C102" s="1">
        <f t="shared" si="7"/>
        <v>12715.720343031055</v>
      </c>
      <c r="D102" s="1">
        <f t="shared" si="8"/>
        <v>2407385.4313804409</v>
      </c>
      <c r="E102" s="2">
        <f>Coûts!$B$2*0.5/((1+B102)^A102)</f>
        <v>17693.12291438608</v>
      </c>
      <c r="F102" s="14">
        <f t="shared" si="9"/>
        <v>5517210.0010740068</v>
      </c>
      <c r="G102" s="36">
        <f t="shared" si="5"/>
        <v>0.43634109104272045</v>
      </c>
      <c r="H102" s="37">
        <f t="shared" si="6"/>
        <v>-3109824.5696935658</v>
      </c>
    </row>
    <row r="103" spans="1:8" x14ac:dyDescent="0.25">
      <c r="A103" s="15">
        <v>98</v>
      </c>
      <c r="B103" s="1">
        <v>1.4999999999999999E-2</v>
      </c>
      <c r="C103" s="1">
        <f t="shared" si="7"/>
        <v>12527.803293626655</v>
      </c>
      <c r="D103" s="1">
        <f t="shared" si="8"/>
        <v>2419913.2346740677</v>
      </c>
      <c r="E103" s="2">
        <f>Coûts!$B$2*0.5/((1+B103)^A103)</f>
        <v>17431.648191513381</v>
      </c>
      <c r="F103" s="14">
        <f t="shared" si="9"/>
        <v>5534641.6492655203</v>
      </c>
      <c r="G103" s="36">
        <f t="shared" si="5"/>
        <v>0.43723033721527471</v>
      </c>
      <c r="H103" s="37">
        <f t="shared" si="6"/>
        <v>-3114728.4145914526</v>
      </c>
    </row>
    <row r="104" spans="1:8" x14ac:dyDescent="0.25">
      <c r="A104" s="15">
        <v>99</v>
      </c>
      <c r="B104" s="1">
        <v>1.4999999999999999E-2</v>
      </c>
      <c r="C104" s="1">
        <f t="shared" si="7"/>
        <v>12342.663343474538</v>
      </c>
      <c r="D104" s="1">
        <f t="shared" si="8"/>
        <v>2432255.8980175424</v>
      </c>
      <c r="E104" s="2">
        <f>Coûts!$B$2*0.5/((1+B104)^A104)</f>
        <v>17174.03762710678</v>
      </c>
      <c r="F104" s="14">
        <f t="shared" si="9"/>
        <v>5551815.6868926268</v>
      </c>
      <c r="G104" s="36">
        <f t="shared" si="5"/>
        <v>0.43810098086647498</v>
      </c>
      <c r="H104" s="37">
        <f t="shared" si="6"/>
        <v>-3119559.7888750844</v>
      </c>
    </row>
    <row r="105" spans="1:8" ht="13.8" thickBot="1" x14ac:dyDescent="0.3">
      <c r="A105" s="16">
        <v>100</v>
      </c>
      <c r="B105" s="1">
        <v>1.4999999999999999E-2</v>
      </c>
      <c r="C105" s="3">
        <f t="shared" si="7"/>
        <v>12160.259451699056</v>
      </c>
      <c r="D105" s="3">
        <f t="shared" si="8"/>
        <v>2444416.1574692414</v>
      </c>
      <c r="E105" s="2">
        <f>Coûts!$B$2*0.5/((1+B105)^A105)</f>
        <v>16920.234115376141</v>
      </c>
      <c r="F105" s="17">
        <f>F104+E105</f>
        <v>5568735.9210080029</v>
      </c>
      <c r="G105" s="38">
        <f t="shared" si="5"/>
        <v>0.43895350617142842</v>
      </c>
      <c r="H105" s="39">
        <f t="shared" si="6"/>
        <v>-3124319.7635387615</v>
      </c>
    </row>
  </sheetData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18382-D7BB-4661-9128-D09DD7AB2F40}">
  <dimension ref="A1:J105"/>
  <sheetViews>
    <sheetView workbookViewId="0">
      <selection activeCell="M32" sqref="M32"/>
    </sheetView>
  </sheetViews>
  <sheetFormatPr baseColWidth="10" defaultColWidth="9.21875" defaultRowHeight="13.2" x14ac:dyDescent="0.25"/>
  <cols>
    <col min="1" max="1" width="11.44140625" customWidth="1"/>
    <col min="2" max="2" width="19.44140625" bestFit="1" customWidth="1"/>
    <col min="3" max="3" width="14.44140625" bestFit="1" customWidth="1"/>
    <col min="4" max="4" width="22.77734375" bestFit="1" customWidth="1"/>
    <col min="5" max="5" width="23.5546875" bestFit="1" customWidth="1"/>
    <col min="6" max="6" width="23.44140625" bestFit="1" customWidth="1"/>
    <col min="7" max="7" width="12" bestFit="1" customWidth="1"/>
    <col min="8" max="8" width="18.5546875" customWidth="1"/>
    <col min="9" max="256" width="11.44140625" customWidth="1"/>
  </cols>
  <sheetData>
    <row r="1" spans="1:8" x14ac:dyDescent="0.25">
      <c r="A1" s="21" t="s">
        <v>19</v>
      </c>
      <c r="B1" s="22">
        <f>Coûts!B1</f>
        <v>4334970</v>
      </c>
      <c r="C1" s="6"/>
      <c r="D1" s="6"/>
    </row>
    <row r="2" spans="1:8" ht="13.8" thickBot="1" x14ac:dyDescent="0.3">
      <c r="A2" s="23" t="s">
        <v>16</v>
      </c>
      <c r="B2" s="83">
        <f>DEMA!G24*1.5</f>
        <v>80842.237499999988</v>
      </c>
      <c r="C2" s="6"/>
      <c r="D2" s="6"/>
    </row>
    <row r="3" spans="1:8" ht="7.5" customHeight="1" x14ac:dyDescent="0.25"/>
    <row r="4" spans="1:8" ht="4.5" customHeight="1" thickBot="1" x14ac:dyDescent="0.3"/>
    <row r="5" spans="1:8" x14ac:dyDescent="0.25">
      <c r="A5" s="18" t="s">
        <v>20</v>
      </c>
      <c r="B5" s="19" t="s">
        <v>21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26</v>
      </c>
      <c r="H5" s="20" t="s">
        <v>27</v>
      </c>
    </row>
    <row r="6" spans="1:8" x14ac:dyDescent="0.25">
      <c r="A6" s="15">
        <v>1</v>
      </c>
      <c r="B6" s="1">
        <v>2.5000000000000001E-2</v>
      </c>
      <c r="C6" s="1">
        <f>$B$2/((1+B6)^A6)</f>
        <v>78870.475609756089</v>
      </c>
      <c r="D6" s="1">
        <f>C6</f>
        <v>78870.475609756089</v>
      </c>
      <c r="E6" s="2">
        <f>Coûts!$B$2/((1+B6)^A6)</f>
        <v>146324.39024390245</v>
      </c>
      <c r="F6" s="14">
        <f>B1+E6</f>
        <v>4481294.3902439028</v>
      </c>
      <c r="G6" s="36">
        <f>D6/F6</f>
        <v>1.759993179235507E-2</v>
      </c>
      <c r="H6" s="37">
        <f>D6-F6</f>
        <v>-4402423.9146341467</v>
      </c>
    </row>
    <row r="7" spans="1:8" x14ac:dyDescent="0.25">
      <c r="A7" s="15">
        <v>2</v>
      </c>
      <c r="B7" s="1">
        <v>2.5000000000000001E-2</v>
      </c>
      <c r="C7" s="1">
        <f>$B$2/((1+B7)^A7)</f>
        <v>76946.80547293277</v>
      </c>
      <c r="D7" s="1">
        <f>D6+C7</f>
        <v>155817.28108268886</v>
      </c>
      <c r="E7" s="2">
        <f>Coûts!$B$2/((1+B7)^A7)</f>
        <v>142755.50267697801</v>
      </c>
      <c r="F7" s="14">
        <f>F6+E7</f>
        <v>4624049.8929208806</v>
      </c>
      <c r="G7" s="36">
        <f t="shared" ref="G7:G70" si="0">D7/F7</f>
        <v>3.3697145292751918E-2</v>
      </c>
      <c r="H7" s="37">
        <f t="shared" ref="H7:H70" si="1">D7-F7</f>
        <v>-4468232.6118381917</v>
      </c>
    </row>
    <row r="8" spans="1:8" x14ac:dyDescent="0.25">
      <c r="A8" s="15">
        <v>3</v>
      </c>
      <c r="B8" s="1">
        <v>2.5000000000000001E-2</v>
      </c>
      <c r="C8" s="1">
        <f t="shared" ref="C8:C71" si="2">$B$2/((1+B8)^A8)</f>
        <v>75070.054119934415</v>
      </c>
      <c r="D8" s="1">
        <f t="shared" ref="D8:D71" si="3">D7+C8</f>
        <v>230887.33520262328</v>
      </c>
      <c r="E8" s="2">
        <f>Coûts!$B$2/((1+B8)^A8)</f>
        <v>139273.66114827123</v>
      </c>
      <c r="F8" s="14">
        <f t="shared" ref="F8:F71" si="4">F7+E8</f>
        <v>4763323.5540691521</v>
      </c>
      <c r="G8" s="36">
        <f t="shared" si="0"/>
        <v>4.8471898367135641E-2</v>
      </c>
      <c r="H8" s="37">
        <f t="shared" si="1"/>
        <v>-4532436.2188665289</v>
      </c>
    </row>
    <row r="9" spans="1:8" x14ac:dyDescent="0.25">
      <c r="A9" s="15">
        <v>4</v>
      </c>
      <c r="B9" s="1">
        <v>2.5000000000000001E-2</v>
      </c>
      <c r="C9" s="1">
        <f t="shared" si="2"/>
        <v>73239.077190179931</v>
      </c>
      <c r="D9" s="1">
        <f t="shared" si="3"/>
        <v>304126.41239280323</v>
      </c>
      <c r="E9" s="2">
        <f>Coûts!$B$2/((1+B9)^A9)</f>
        <v>135876.74258367927</v>
      </c>
      <c r="F9" s="14">
        <f t="shared" si="4"/>
        <v>4899200.2966528311</v>
      </c>
      <c r="G9" s="36">
        <f t="shared" si="0"/>
        <v>6.2076745994766654E-2</v>
      </c>
      <c r="H9" s="37">
        <f t="shared" si="1"/>
        <v>-4595073.8842600277</v>
      </c>
    </row>
    <row r="10" spans="1:8" x14ac:dyDescent="0.25">
      <c r="A10" s="15">
        <v>5</v>
      </c>
      <c r="B10" s="1">
        <v>2.5000000000000001E-2</v>
      </c>
      <c r="C10" s="1">
        <f t="shared" si="2"/>
        <v>71452.758234321882</v>
      </c>
      <c r="D10" s="1">
        <f t="shared" si="3"/>
        <v>375579.17062712513</v>
      </c>
      <c r="E10" s="2">
        <f>Coûts!$B$2/((1+B10)^A10)</f>
        <v>132562.6756913944</v>
      </c>
      <c r="F10" s="14">
        <f t="shared" si="4"/>
        <v>5031762.9723442253</v>
      </c>
      <c r="G10" s="36">
        <f t="shared" si="0"/>
        <v>7.4641665891537062E-2</v>
      </c>
      <c r="H10" s="37">
        <f t="shared" si="1"/>
        <v>-4656183.8017170997</v>
      </c>
    </row>
    <row r="11" spans="1:8" x14ac:dyDescent="0.25">
      <c r="A11" s="15">
        <v>6</v>
      </c>
      <c r="B11" s="1">
        <v>2.5000000000000001E-2</v>
      </c>
      <c r="C11" s="1">
        <f t="shared" si="2"/>
        <v>69710.008033484773</v>
      </c>
      <c r="D11" s="1">
        <f t="shared" si="3"/>
        <v>445289.17866060988</v>
      </c>
      <c r="E11" s="2">
        <f>Coûts!$B$2/((1+B11)^A11)</f>
        <v>129329.43969892139</v>
      </c>
      <c r="F11" s="14">
        <f t="shared" si="4"/>
        <v>5161092.4120431468</v>
      </c>
      <c r="G11" s="36">
        <f t="shared" si="0"/>
        <v>8.6278086713105578E-2</v>
      </c>
      <c r="H11" s="37">
        <f t="shared" si="1"/>
        <v>-4715803.233382537</v>
      </c>
    </row>
    <row r="12" spans="1:8" x14ac:dyDescent="0.25">
      <c r="A12" s="15">
        <v>7</v>
      </c>
      <c r="B12" s="1">
        <v>2.5000000000000001E-2</v>
      </c>
      <c r="C12" s="1">
        <f t="shared" si="2"/>
        <v>68009.763935107083</v>
      </c>
      <c r="D12" s="1">
        <f t="shared" si="3"/>
        <v>513298.94259571697</v>
      </c>
      <c r="E12" s="2">
        <f>Coûts!$B$2/((1+B12)^A12)</f>
        <v>126175.06312089891</v>
      </c>
      <c r="F12" s="14">
        <f t="shared" si="4"/>
        <v>5287267.4751640456</v>
      </c>
      <c r="G12" s="36">
        <f t="shared" si="0"/>
        <v>9.7082083516077666E-2</v>
      </c>
      <c r="H12" s="37">
        <f t="shared" si="1"/>
        <v>-4773968.532568329</v>
      </c>
    </row>
    <row r="13" spans="1:8" x14ac:dyDescent="0.25">
      <c r="A13" s="15">
        <v>8</v>
      </c>
      <c r="B13" s="1">
        <v>2.5000000000000001E-2</v>
      </c>
      <c r="C13" s="1">
        <f t="shared" si="2"/>
        <v>66350.989204982528</v>
      </c>
      <c r="D13" s="1">
        <f t="shared" si="3"/>
        <v>579649.93180069956</v>
      </c>
      <c r="E13" s="2">
        <f>Coûts!$B$2/((1+B13)^A13)</f>
        <v>123097.62255697456</v>
      </c>
      <c r="F13" s="14">
        <f t="shared" si="4"/>
        <v>5410365.0977210198</v>
      </c>
      <c r="G13" s="36">
        <f t="shared" si="0"/>
        <v>0.10713693463031959</v>
      </c>
      <c r="H13" s="37">
        <f t="shared" si="1"/>
        <v>-4830715.16592032</v>
      </c>
    </row>
    <row r="14" spans="1:8" s="72" customFormat="1" x14ac:dyDescent="0.25">
      <c r="A14" s="66">
        <v>9</v>
      </c>
      <c r="B14" s="67">
        <v>2.5000000000000001E-2</v>
      </c>
      <c r="C14" s="67">
        <f t="shared" si="2"/>
        <v>64732.672395104921</v>
      </c>
      <c r="D14" s="67">
        <f t="shared" si="3"/>
        <v>644382.60419580445</v>
      </c>
      <c r="E14" s="68">
        <f>Coûts!$B$2/((1+B14)^A14)</f>
        <v>120095.24151899958</v>
      </c>
      <c r="F14" s="69">
        <f t="shared" si="4"/>
        <v>5530460.3392400192</v>
      </c>
      <c r="G14" s="70">
        <f t="shared" si="0"/>
        <v>0.11651518402975361</v>
      </c>
      <c r="H14" s="71">
        <f t="shared" si="1"/>
        <v>-4886077.7350442149</v>
      </c>
    </row>
    <row r="15" spans="1:8" x14ac:dyDescent="0.25">
      <c r="A15" s="15">
        <v>10</v>
      </c>
      <c r="B15" s="1">
        <v>2.5000000000000001E-2</v>
      </c>
      <c r="C15" s="1">
        <f t="shared" si="2"/>
        <v>63153.826726931627</v>
      </c>
      <c r="D15" s="1">
        <f t="shared" si="3"/>
        <v>707536.43092273606</v>
      </c>
      <c r="E15" s="2">
        <f>Coûts!$B$2/((1+B15)^A15)</f>
        <v>117166.08928682886</v>
      </c>
      <c r="F15" s="14">
        <f t="shared" si="4"/>
        <v>5647626.4285268476</v>
      </c>
      <c r="G15" s="36">
        <f t="shared" si="0"/>
        <v>0.12528031729380745</v>
      </c>
      <c r="H15" s="37">
        <f t="shared" si="1"/>
        <v>-4940089.9976041112</v>
      </c>
    </row>
    <row r="16" spans="1:8" x14ac:dyDescent="0.25">
      <c r="A16" s="15">
        <v>11</v>
      </c>
      <c r="B16" s="1">
        <v>2.5000000000000001E-2</v>
      </c>
      <c r="C16" s="1">
        <f t="shared" si="2"/>
        <v>61613.489489689397</v>
      </c>
      <c r="D16" s="1">
        <f t="shared" si="3"/>
        <v>769149.92041242542</v>
      </c>
      <c r="E16" s="2">
        <f>Coûts!$B$2/((1+B16)^A16)</f>
        <v>114308.37979202816</v>
      </c>
      <c r="F16" s="14">
        <f t="shared" si="4"/>
        <v>5761934.8083188757</v>
      </c>
      <c r="G16" s="36">
        <f t="shared" si="0"/>
        <v>0.13348813306633636</v>
      </c>
      <c r="H16" s="37">
        <f t="shared" si="1"/>
        <v>-4992784.8879064508</v>
      </c>
    </row>
    <row r="17" spans="1:8" x14ac:dyDescent="0.25">
      <c r="A17" s="15">
        <v>12</v>
      </c>
      <c r="B17" s="1">
        <v>2.5000000000000001E-2</v>
      </c>
      <c r="C17" s="1">
        <f t="shared" si="2"/>
        <v>60110.721453355516</v>
      </c>
      <c r="D17" s="1">
        <f t="shared" si="3"/>
        <v>829260.64186578093</v>
      </c>
      <c r="E17" s="2">
        <f>Coûts!$B$2/((1+B17)^A17)</f>
        <v>111520.37052880797</v>
      </c>
      <c r="F17" s="14">
        <f t="shared" si="4"/>
        <v>5873455.1788476836</v>
      </c>
      <c r="G17" s="36">
        <f t="shared" si="0"/>
        <v>0.14118787266007093</v>
      </c>
      <c r="H17" s="37">
        <f t="shared" si="1"/>
        <v>-5044194.536981903</v>
      </c>
    </row>
    <row r="18" spans="1:8" x14ac:dyDescent="0.25">
      <c r="A18" s="15">
        <v>13</v>
      </c>
      <c r="B18" s="1">
        <v>2.5000000000000001E-2</v>
      </c>
      <c r="C18" s="1">
        <f t="shared" si="2"/>
        <v>58644.606295956597</v>
      </c>
      <c r="D18" s="1">
        <f t="shared" si="3"/>
        <v>887905.24816173757</v>
      </c>
      <c r="E18" s="2">
        <f>Coûts!$B$2/((1+B18)^A18)</f>
        <v>108800.36149151997</v>
      </c>
      <c r="F18" s="14">
        <f t="shared" si="4"/>
        <v>5982255.5403392036</v>
      </c>
      <c r="G18" s="36">
        <f t="shared" si="0"/>
        <v>0.14842315614477944</v>
      </c>
      <c r="H18" s="37">
        <f t="shared" si="1"/>
        <v>-5094350.2921774657</v>
      </c>
    </row>
    <row r="19" spans="1:8" x14ac:dyDescent="0.25">
      <c r="A19" s="15">
        <v>14</v>
      </c>
      <c r="B19" s="1">
        <v>2.5000000000000001E-2</v>
      </c>
      <c r="C19" s="1">
        <f t="shared" si="2"/>
        <v>57214.250044835717</v>
      </c>
      <c r="D19" s="1">
        <f t="shared" si="3"/>
        <v>945119.49820657331</v>
      </c>
      <c r="E19" s="2">
        <f>Coûts!$B$2/((1+B19)^A19)</f>
        <v>106146.69413806828</v>
      </c>
      <c r="F19" s="14">
        <f t="shared" si="4"/>
        <v>6088402.2344772723</v>
      </c>
      <c r="G19" s="36">
        <f t="shared" si="0"/>
        <v>0.15523276252258286</v>
      </c>
      <c r="H19" s="37">
        <f t="shared" si="1"/>
        <v>-5143282.7362706987</v>
      </c>
    </row>
    <row r="20" spans="1:8" x14ac:dyDescent="0.25">
      <c r="A20" s="15">
        <v>15</v>
      </c>
      <c r="B20" s="1">
        <v>2.5000000000000001E-2</v>
      </c>
      <c r="C20" s="1">
        <f t="shared" si="2"/>
        <v>55818.780531547032</v>
      </c>
      <c r="D20" s="1">
        <f t="shared" si="3"/>
        <v>1000938.2787381203</v>
      </c>
      <c r="E20" s="2">
        <f>Coûts!$B$2/((1+B20)^A20)</f>
        <v>103557.75037860319</v>
      </c>
      <c r="F20" s="14">
        <f t="shared" si="4"/>
        <v>6191959.9848558754</v>
      </c>
      <c r="G20" s="36">
        <f t="shared" si="0"/>
        <v>0.16165128346859275</v>
      </c>
      <c r="H20" s="37">
        <f t="shared" si="1"/>
        <v>-5191021.7061177548</v>
      </c>
    </row>
    <row r="21" spans="1:8" x14ac:dyDescent="0.25">
      <c r="A21" s="15">
        <v>16</v>
      </c>
      <c r="B21" s="1">
        <v>2.5000000000000001E-2</v>
      </c>
      <c r="C21" s="1">
        <f t="shared" si="2"/>
        <v>54457.346860045887</v>
      </c>
      <c r="D21" s="1">
        <f t="shared" si="3"/>
        <v>1055395.6255981661</v>
      </c>
      <c r="E21" s="2">
        <f>Coûts!$B$2/((1+B21)^A21)</f>
        <v>101031.95158888116</v>
      </c>
      <c r="F21" s="14">
        <f t="shared" si="4"/>
        <v>6292991.9364447566</v>
      </c>
      <c r="G21" s="36">
        <f t="shared" si="0"/>
        <v>0.16770967391298056</v>
      </c>
      <c r="H21" s="37">
        <f t="shared" si="1"/>
        <v>-5237596.3108465904</v>
      </c>
    </row>
    <row r="22" spans="1:8" x14ac:dyDescent="0.25">
      <c r="A22" s="15">
        <v>17</v>
      </c>
      <c r="B22" s="1">
        <v>2.5000000000000001E-2</v>
      </c>
      <c r="C22" s="1">
        <f t="shared" si="2"/>
        <v>53129.118887849654</v>
      </c>
      <c r="D22" s="1">
        <f t="shared" si="3"/>
        <v>1108524.7444860158</v>
      </c>
      <c r="E22" s="2">
        <f>Coûts!$B$2/((1+B22)^A22)</f>
        <v>98567.757647688952</v>
      </c>
      <c r="F22" s="14">
        <f t="shared" si="4"/>
        <v>6391559.6940924451</v>
      </c>
      <c r="G22" s="36">
        <f t="shared" si="0"/>
        <v>0.1734357179689015</v>
      </c>
      <c r="H22" s="37">
        <f t="shared" si="1"/>
        <v>-5283034.9496064298</v>
      </c>
    </row>
    <row r="23" spans="1:8" x14ac:dyDescent="0.25">
      <c r="A23" s="41">
        <v>18</v>
      </c>
      <c r="B23" s="42">
        <v>2.5000000000000001E-2</v>
      </c>
      <c r="C23" s="42">
        <f t="shared" si="2"/>
        <v>51833.28671985332</v>
      </c>
      <c r="D23" s="42">
        <f t="shared" si="3"/>
        <v>1160358.031205869</v>
      </c>
      <c r="E23" s="43">
        <f>Coûts!$B$2/((1+B23)^A23)</f>
        <v>96163.665997745324</v>
      </c>
      <c r="F23" s="44">
        <f t="shared" si="4"/>
        <v>6487723.3600901905</v>
      </c>
      <c r="G23" s="45">
        <f t="shared" si="0"/>
        <v>0.17885442501200269</v>
      </c>
      <c r="H23" s="37">
        <f t="shared" si="1"/>
        <v>-5327365.3288843213</v>
      </c>
    </row>
    <row r="24" spans="1:8" x14ac:dyDescent="0.25">
      <c r="A24" s="15">
        <v>19</v>
      </c>
      <c r="B24" s="1">
        <v>2.5000000000000001E-2</v>
      </c>
      <c r="C24" s="1">
        <f t="shared" si="2"/>
        <v>50569.060214491044</v>
      </c>
      <c r="D24" s="1">
        <f t="shared" si="3"/>
        <v>1210927.0914203601</v>
      </c>
      <c r="E24" s="2">
        <f>Coûts!$B$2/((1+B24)^A24)</f>
        <v>93818.210729507628</v>
      </c>
      <c r="F24" s="14">
        <f t="shared" si="4"/>
        <v>6581541.5708196983</v>
      </c>
      <c r="G24" s="36">
        <f t="shared" si="0"/>
        <v>0.18398836782999234</v>
      </c>
      <c r="H24" s="37">
        <f t="shared" si="1"/>
        <v>-5370614.4793993384</v>
      </c>
    </row>
    <row r="25" spans="1:8" x14ac:dyDescent="0.25">
      <c r="A25" s="15">
        <v>20</v>
      </c>
      <c r="B25" s="1">
        <v>2.5000000000000001E-2</v>
      </c>
      <c r="C25" s="1">
        <f t="shared" si="2"/>
        <v>49335.668501942484</v>
      </c>
      <c r="D25" s="1">
        <f t="shared" si="3"/>
        <v>1260262.7599223026</v>
      </c>
      <c r="E25" s="2">
        <f>Coûts!$B$2/((1+B25)^A25)</f>
        <v>91529.961687324525</v>
      </c>
      <c r="F25" s="14">
        <f t="shared" si="4"/>
        <v>6673071.5325070228</v>
      </c>
      <c r="G25" s="36">
        <f t="shared" si="0"/>
        <v>0.18885797249184161</v>
      </c>
      <c r="H25" s="37">
        <f t="shared" si="1"/>
        <v>-5412808.7725847205</v>
      </c>
    </row>
    <row r="26" spans="1:8" x14ac:dyDescent="0.25">
      <c r="A26" s="15">
        <v>21</v>
      </c>
      <c r="B26" s="1">
        <v>2.5000000000000001E-2</v>
      </c>
      <c r="C26" s="1">
        <f t="shared" si="2"/>
        <v>48132.359514090233</v>
      </c>
      <c r="D26" s="1">
        <f t="shared" si="3"/>
        <v>1308395.1194363928</v>
      </c>
      <c r="E26" s="2">
        <f>Coûts!$B$2/((1+B26)^A26)</f>
        <v>89297.523597389794</v>
      </c>
      <c r="F26" s="14">
        <f t="shared" si="4"/>
        <v>6762369.0561044123</v>
      </c>
      <c r="G26" s="36">
        <f t="shared" si="0"/>
        <v>0.1934817677919102</v>
      </c>
      <c r="H26" s="37">
        <f t="shared" si="1"/>
        <v>-5453973.9366680197</v>
      </c>
    </row>
    <row r="27" spans="1:8" x14ac:dyDescent="0.25">
      <c r="A27" s="15">
        <v>22</v>
      </c>
      <c r="B27" s="1">
        <v>2.5000000000000001E-2</v>
      </c>
      <c r="C27" s="1">
        <f t="shared" si="2"/>
        <v>46958.399525941692</v>
      </c>
      <c r="D27" s="1">
        <f t="shared" si="3"/>
        <v>1355353.5189623344</v>
      </c>
      <c r="E27" s="2">
        <f>Coûts!$B$2/((1+B27)^A27)</f>
        <v>87119.535216965654</v>
      </c>
      <c r="F27" s="14">
        <f t="shared" si="4"/>
        <v>6849488.591321378</v>
      </c>
      <c r="G27" s="36">
        <f t="shared" si="0"/>
        <v>0.19787660069682145</v>
      </c>
      <c r="H27" s="37">
        <f t="shared" si="1"/>
        <v>-5494135.0723590441</v>
      </c>
    </row>
    <row r="28" spans="1:8" x14ac:dyDescent="0.25">
      <c r="A28" s="15">
        <v>23</v>
      </c>
      <c r="B28" s="1">
        <v>2.5000000000000001E-2</v>
      </c>
      <c r="C28" s="1">
        <f t="shared" si="2"/>
        <v>45813.072708235799</v>
      </c>
      <c r="D28" s="1">
        <f t="shared" si="3"/>
        <v>1401166.5916705702</v>
      </c>
      <c r="E28" s="2">
        <f>Coûts!$B$2/((1+B28)^A28)</f>
        <v>84994.668504356727</v>
      </c>
      <c r="F28" s="14">
        <f t="shared" si="4"/>
        <v>6934483.2598257344</v>
      </c>
      <c r="G28" s="36">
        <f t="shared" si="0"/>
        <v>0.20205782308079029</v>
      </c>
      <c r="H28" s="37">
        <f t="shared" si="1"/>
        <v>-5533316.6681551645</v>
      </c>
    </row>
    <row r="29" spans="1:8" x14ac:dyDescent="0.25">
      <c r="A29" s="15">
        <v>24</v>
      </c>
      <c r="B29" s="1">
        <v>2.5000000000000001E-2</v>
      </c>
      <c r="C29" s="1">
        <f t="shared" si="2"/>
        <v>44695.680690961759</v>
      </c>
      <c r="D29" s="1">
        <f t="shared" si="3"/>
        <v>1445862.2723615319</v>
      </c>
      <c r="E29" s="2">
        <f>Coûts!$B$2/((1+B29)^A29)</f>
        <v>82921.62780912852</v>
      </c>
      <c r="F29" s="14">
        <f t="shared" si="4"/>
        <v>7017404.8876348631</v>
      </c>
      <c r="G29" s="36">
        <f t="shared" si="0"/>
        <v>0.20603945411632696</v>
      </c>
      <c r="H29" s="37">
        <f t="shared" si="1"/>
        <v>-5571542.6152733313</v>
      </c>
    </row>
    <row r="30" spans="1:8" x14ac:dyDescent="0.25">
      <c r="A30" s="15">
        <v>25</v>
      </c>
      <c r="B30" s="1">
        <v>2.5000000000000001E-2</v>
      </c>
      <c r="C30" s="1">
        <f t="shared" si="2"/>
        <v>43605.542137523669</v>
      </c>
      <c r="D30" s="1">
        <f t="shared" si="3"/>
        <v>1489467.8144990555</v>
      </c>
      <c r="E30" s="2">
        <f>Coûts!$B$2/((1+B30)^A30)</f>
        <v>80899.149082076619</v>
      </c>
      <c r="F30" s="14">
        <f t="shared" si="4"/>
        <v>7098304.0367169399</v>
      </c>
      <c r="G30" s="36">
        <f t="shared" si="0"/>
        <v>0.2098343219443097</v>
      </c>
      <c r="H30" s="37">
        <f t="shared" si="1"/>
        <v>-5608836.2222178839</v>
      </c>
    </row>
    <row r="31" spans="1:8" x14ac:dyDescent="0.25">
      <c r="A31" s="15">
        <v>26</v>
      </c>
      <c r="B31" s="1">
        <v>2.5000000000000001E-2</v>
      </c>
      <c r="C31" s="1">
        <f t="shared" si="2"/>
        <v>42541.992329291388</v>
      </c>
      <c r="D31" s="1">
        <f t="shared" si="3"/>
        <v>1532009.8068283468</v>
      </c>
      <c r="E31" s="2">
        <f>Coûts!$B$2/((1+B31)^A31)</f>
        <v>78925.999104464994</v>
      </c>
      <c r="F31" s="14">
        <f t="shared" si="4"/>
        <v>7177230.0358214052</v>
      </c>
      <c r="G31" s="36">
        <f t="shared" si="0"/>
        <v>0.2134541876437174</v>
      </c>
      <c r="H31" s="37">
        <f t="shared" si="1"/>
        <v>-5645220.2289930582</v>
      </c>
    </row>
    <row r="32" spans="1:8" x14ac:dyDescent="0.25">
      <c r="A32" s="15">
        <v>27</v>
      </c>
      <c r="B32" s="1">
        <v>2.5000000000000001E-2</v>
      </c>
      <c r="C32" s="1">
        <f t="shared" si="2"/>
        <v>41504.382760284287</v>
      </c>
      <c r="D32" s="1">
        <f t="shared" si="3"/>
        <v>1573514.189588631</v>
      </c>
      <c r="E32" s="2">
        <f>Coûts!$B$2/((1+B32)^A32)</f>
        <v>77000.974736063421</v>
      </c>
      <c r="F32" s="14">
        <f t="shared" si="4"/>
        <v>7254231.010557469</v>
      </c>
      <c r="G32" s="36">
        <f t="shared" si="0"/>
        <v>0.21690985402844382</v>
      </c>
      <c r="H32" s="37">
        <f t="shared" si="1"/>
        <v>-5680716.8209688384</v>
      </c>
    </row>
    <row r="33" spans="1:8" x14ac:dyDescent="0.25">
      <c r="A33" s="15">
        <v>28</v>
      </c>
      <c r="B33" s="1">
        <v>2.5000000000000001E-2</v>
      </c>
      <c r="C33" s="1">
        <f t="shared" si="2"/>
        <v>40492.08074174077</v>
      </c>
      <c r="D33" s="1">
        <f t="shared" si="3"/>
        <v>1614006.2703303718</v>
      </c>
      <c r="E33" s="2">
        <f>Coûts!$B$2/((1+B33)^A33)</f>
        <v>75122.902181525293</v>
      </c>
      <c r="F33" s="14">
        <f t="shared" si="4"/>
        <v>7329353.9127389947</v>
      </c>
      <c r="G33" s="36">
        <f t="shared" si="0"/>
        <v>0.22021126139441863</v>
      </c>
      <c r="H33" s="37">
        <f t="shared" si="1"/>
        <v>-5715347.6424086224</v>
      </c>
    </row>
    <row r="34" spans="1:8" x14ac:dyDescent="0.25">
      <c r="A34" s="15">
        <v>29</v>
      </c>
      <c r="B34" s="1">
        <v>2.5000000000000001E-2</v>
      </c>
      <c r="C34" s="1">
        <f t="shared" si="2"/>
        <v>39504.469016332456</v>
      </c>
      <c r="D34" s="1">
        <f t="shared" si="3"/>
        <v>1653510.7393467042</v>
      </c>
      <c r="E34" s="2">
        <f>Coûts!$B$2/((1+B34)^A34)</f>
        <v>73290.636274658813</v>
      </c>
      <c r="F34" s="14">
        <f t="shared" si="4"/>
        <v>7402644.5490136538</v>
      </c>
      <c r="G34" s="36">
        <f t="shared" si="0"/>
        <v>0.22336757200736079</v>
      </c>
      <c r="H34" s="37">
        <f t="shared" si="1"/>
        <v>-5749133.8096669493</v>
      </c>
    </row>
    <row r="35" spans="1:8" x14ac:dyDescent="0.25">
      <c r="A35" s="53">
        <v>30</v>
      </c>
      <c r="B35" s="53">
        <v>2.5000000000000001E-2</v>
      </c>
      <c r="C35" s="53">
        <f t="shared" si="2"/>
        <v>38540.945381787766</v>
      </c>
      <c r="D35" s="53">
        <f t="shared" si="3"/>
        <v>1692051.6847284921</v>
      </c>
      <c r="E35" s="54">
        <f>Coûts!$B$2/((1+B35)^A35)</f>
        <v>71503.059780154959</v>
      </c>
      <c r="F35" s="53">
        <f t="shared" si="4"/>
        <v>7474147.6087938091</v>
      </c>
      <c r="G35" s="55">
        <f t="shared" si="0"/>
        <v>0.22638724484617964</v>
      </c>
      <c r="H35" s="54">
        <f t="shared" si="1"/>
        <v>-5782095.924065317</v>
      </c>
    </row>
    <row r="36" spans="1:8" x14ac:dyDescent="0.25">
      <c r="A36" s="15">
        <v>31</v>
      </c>
      <c r="B36" s="1">
        <v>2.5000000000000001E-2</v>
      </c>
      <c r="C36" s="1">
        <f t="shared" si="2"/>
        <v>37600.922323695377</v>
      </c>
      <c r="D36" s="1">
        <f t="shared" si="3"/>
        <v>1729652.6070521874</v>
      </c>
      <c r="E36" s="2">
        <f>Coûts!$B$2/((1+B36)^A36)</f>
        <v>69759.08271234628</v>
      </c>
      <c r="F36" s="14">
        <f t="shared" si="4"/>
        <v>7543906.6915061558</v>
      </c>
      <c r="G36" s="36">
        <f t="shared" si="0"/>
        <v>0.22927810188846051</v>
      </c>
      <c r="H36" s="37">
        <f t="shared" si="1"/>
        <v>-5814254.0844539683</v>
      </c>
    </row>
    <row r="37" spans="1:8" s="72" customFormat="1" x14ac:dyDescent="0.25">
      <c r="A37" s="66">
        <v>32</v>
      </c>
      <c r="B37" s="67">
        <v>2.5000000000000001E-2</v>
      </c>
      <c r="C37" s="67">
        <f t="shared" si="2"/>
        <v>36683.826657263788</v>
      </c>
      <c r="D37" s="67">
        <f t="shared" si="3"/>
        <v>1766336.4337094512</v>
      </c>
      <c r="E37" s="68">
        <f>Coûts!$B$2/((1+B37)^A37)</f>
        <v>68057.641670581754</v>
      </c>
      <c r="F37" s="69">
        <f t="shared" si="4"/>
        <v>7611964.3331767377</v>
      </c>
      <c r="G37" s="70">
        <f t="shared" si="0"/>
        <v>0.23204738703397176</v>
      </c>
      <c r="H37" s="71">
        <f t="shared" si="1"/>
        <v>-5845627.8994672867</v>
      </c>
    </row>
    <row r="38" spans="1:8" x14ac:dyDescent="0.25">
      <c r="A38" s="15">
        <v>33</v>
      </c>
      <c r="B38" s="1">
        <v>2.5000000000000001E-2</v>
      </c>
      <c r="C38" s="1">
        <f t="shared" si="2"/>
        <v>35789.099177818331</v>
      </c>
      <c r="D38" s="1">
        <f t="shared" si="3"/>
        <v>1802125.5328872695</v>
      </c>
      <c r="E38" s="2">
        <f>Coûts!$B$2/((1+B38)^A38)</f>
        <v>66397.699190811472</v>
      </c>
      <c r="F38" s="14">
        <f t="shared" si="4"/>
        <v>7678362.0323675489</v>
      </c>
      <c r="G38" s="36">
        <f t="shared" si="0"/>
        <v>0.23470181860278885</v>
      </c>
      <c r="H38" s="37">
        <f t="shared" si="1"/>
        <v>-5876236.4994802792</v>
      </c>
    </row>
    <row r="39" spans="1:8" x14ac:dyDescent="0.25">
      <c r="A39" s="15">
        <v>34</v>
      </c>
      <c r="B39" s="1">
        <v>2.5000000000000001E-2</v>
      </c>
      <c r="C39" s="1">
        <f t="shared" si="2"/>
        <v>34916.19431982276</v>
      </c>
      <c r="D39" s="1">
        <f t="shared" si="3"/>
        <v>1837041.7272070923</v>
      </c>
      <c r="E39" s="2">
        <f>Coûts!$B$2/((1+B39)^A39)</f>
        <v>64778.243112986798</v>
      </c>
      <c r="F39" s="14">
        <f t="shared" si="4"/>
        <v>7743140.2754805358</v>
      </c>
      <c r="G39" s="36">
        <f t="shared" si="0"/>
        <v>0.23724763621088943</v>
      </c>
      <c r="H39" s="37">
        <f t="shared" si="1"/>
        <v>-5906098.5482734432</v>
      </c>
    </row>
    <row r="40" spans="1:8" x14ac:dyDescent="0.25">
      <c r="A40" s="15">
        <v>35</v>
      </c>
      <c r="B40" s="1">
        <v>2.5000000000000001E-2</v>
      </c>
      <c r="C40" s="1">
        <f t="shared" si="2"/>
        <v>34064.579824217333</v>
      </c>
      <c r="D40" s="1">
        <f t="shared" si="3"/>
        <v>1871106.3070313097</v>
      </c>
      <c r="E40" s="2">
        <f>Coûts!$B$2/((1+B40)^A40)</f>
        <v>63198.285963889568</v>
      </c>
      <c r="F40" s="14">
        <f t="shared" si="4"/>
        <v>7806338.561444425</v>
      </c>
      <c r="G40" s="36">
        <f t="shared" si="0"/>
        <v>0.23969064271343807</v>
      </c>
      <c r="H40" s="37">
        <f t="shared" si="1"/>
        <v>-5935232.2544131149</v>
      </c>
    </row>
    <row r="41" spans="1:8" x14ac:dyDescent="0.25">
      <c r="A41" s="47">
        <v>36</v>
      </c>
      <c r="B41" s="48">
        <v>2.5000000000000001E-2</v>
      </c>
      <c r="C41" s="48">
        <f t="shared" si="2"/>
        <v>33233.736413870567</v>
      </c>
      <c r="D41" s="48">
        <f t="shared" si="3"/>
        <v>1904340.0434451802</v>
      </c>
      <c r="E41" s="49">
        <f>Coûts!$B$2/((1+B41)^A41)</f>
        <v>61656.864355014208</v>
      </c>
      <c r="F41" s="50">
        <f t="shared" si="4"/>
        <v>7867995.4257994397</v>
      </c>
      <c r="G41" s="51">
        <f t="shared" si="0"/>
        <v>0.24203624181081509</v>
      </c>
      <c r="H41" s="52">
        <f t="shared" si="1"/>
        <v>-5963655.3823542595</v>
      </c>
    </row>
    <row r="42" spans="1:8" x14ac:dyDescent="0.25">
      <c r="A42" s="15">
        <v>37</v>
      </c>
      <c r="B42" s="1">
        <v>2.5000000000000001E-2</v>
      </c>
      <c r="C42" s="1">
        <f t="shared" si="2"/>
        <v>32423.157476946897</v>
      </c>
      <c r="D42" s="1">
        <f t="shared" si="3"/>
        <v>1936763.2009221271</v>
      </c>
      <c r="E42" s="2">
        <f>Coûts!$B$2/((1+B42)^A42)</f>
        <v>60153.038395135824</v>
      </c>
      <c r="F42" s="14">
        <f t="shared" si="4"/>
        <v>7928148.4641945753</v>
      </c>
      <c r="G42" s="36">
        <f t="shared" si="0"/>
        <v>0.24428947183179217</v>
      </c>
      <c r="H42" s="37">
        <f t="shared" si="1"/>
        <v>-5991385.2632724484</v>
      </c>
    </row>
    <row r="43" spans="1:8" x14ac:dyDescent="0.25">
      <c r="A43" s="15">
        <v>38</v>
      </c>
      <c r="B43" s="1">
        <v>2.5000000000000001E-2</v>
      </c>
      <c r="C43" s="1">
        <f t="shared" si="2"/>
        <v>31632.348757996981</v>
      </c>
      <c r="D43" s="1">
        <f t="shared" si="3"/>
        <v>1968395.549680124</v>
      </c>
      <c r="E43" s="2">
        <f>Coûts!$B$2/((1+B43)^A43)</f>
        <v>58685.891117205691</v>
      </c>
      <c r="F43" s="14">
        <f t="shared" si="4"/>
        <v>7986834.3553117812</v>
      </c>
      <c r="G43" s="36">
        <f t="shared" si="0"/>
        <v>0.24645503613969516</v>
      </c>
      <c r="H43" s="37">
        <f t="shared" si="1"/>
        <v>-6018438.8056316571</v>
      </c>
    </row>
    <row r="44" spans="1:8" x14ac:dyDescent="0.25">
      <c r="A44" s="15">
        <v>39</v>
      </c>
      <c r="B44" s="1">
        <v>2.5000000000000001E-2</v>
      </c>
      <c r="C44" s="1">
        <f t="shared" si="2"/>
        <v>30860.828056582417</v>
      </c>
      <c r="D44" s="1">
        <f t="shared" si="3"/>
        <v>1999256.3777367065</v>
      </c>
      <c r="E44" s="2">
        <f>Coûts!$B$2/((1+B44)^A44)</f>
        <v>57254.52791922506</v>
      </c>
      <c r="F44" s="14">
        <f t="shared" si="4"/>
        <v>8044088.8832310066</v>
      </c>
      <c r="G44" s="36">
        <f t="shared" si="0"/>
        <v>0.24853733054894847</v>
      </c>
      <c r="H44" s="37">
        <f t="shared" si="1"/>
        <v>-6044832.5054943003</v>
      </c>
    </row>
    <row r="45" spans="1:8" x14ac:dyDescent="0.25">
      <c r="A45" s="15">
        <v>40</v>
      </c>
      <c r="B45" s="1">
        <v>2.5000000000000001E-2</v>
      </c>
      <c r="C45" s="1">
        <f t="shared" si="2"/>
        <v>30108.124933251143</v>
      </c>
      <c r="D45" s="1">
        <f t="shared" si="3"/>
        <v>2029364.5026699577</v>
      </c>
      <c r="E45" s="2">
        <f>Coûts!$B$2/((1+B45)^A45)</f>
        <v>55858.076018756161</v>
      </c>
      <c r="F45" s="14">
        <f t="shared" si="4"/>
        <v>8099946.9592497628</v>
      </c>
      <c r="G45" s="36">
        <f t="shared" si="0"/>
        <v>0.25054046808942593</v>
      </c>
      <c r="H45" s="37">
        <f t="shared" si="1"/>
        <v>-6070582.4565798054</v>
      </c>
    </row>
    <row r="46" spans="1:8" x14ac:dyDescent="0.25">
      <c r="A46" s="15">
        <v>41</v>
      </c>
      <c r="B46" s="1">
        <v>2.5000000000000001E-2</v>
      </c>
      <c r="C46" s="1">
        <f t="shared" si="2"/>
        <v>29373.780422684042</v>
      </c>
      <c r="D46" s="1">
        <f t="shared" si="3"/>
        <v>2058738.2830926417</v>
      </c>
      <c r="E46" s="2">
        <f>Coûts!$B$2/((1+B46)^A46)</f>
        <v>54495.68392073772</v>
      </c>
      <c r="F46" s="14">
        <f t="shared" si="4"/>
        <v>8154442.6431705002</v>
      </c>
      <c r="G46" s="36">
        <f t="shared" si="0"/>
        <v>0.25246830141320253</v>
      </c>
      <c r="H46" s="37">
        <f t="shared" si="1"/>
        <v>-6095704.360077858</v>
      </c>
    </row>
    <row r="47" spans="1:8" x14ac:dyDescent="0.25">
      <c r="A47" s="15">
        <v>42</v>
      </c>
      <c r="B47" s="1">
        <v>2.5000000000000001E-2</v>
      </c>
      <c r="C47" s="1">
        <f t="shared" si="2"/>
        <v>28657.34675383809</v>
      </c>
      <c r="D47" s="1">
        <f t="shared" si="3"/>
        <v>2087395.6298464797</v>
      </c>
      <c r="E47" s="2">
        <f>Coûts!$B$2/((1+B47)^A47)</f>
        <v>53166.520898280709</v>
      </c>
      <c r="F47" s="14">
        <f t="shared" si="4"/>
        <v>8207609.1640687808</v>
      </c>
      <c r="G47" s="36">
        <f t="shared" si="0"/>
        <v>0.25432444310149016</v>
      </c>
      <c r="H47" s="37">
        <f t="shared" si="1"/>
        <v>-6120213.5342223011</v>
      </c>
    </row>
    <row r="48" spans="1:8" x14ac:dyDescent="0.25">
      <c r="A48" s="15">
        <v>43</v>
      </c>
      <c r="B48" s="1">
        <v>2.5000000000000001E-2</v>
      </c>
      <c r="C48" s="1">
        <f t="shared" si="2"/>
        <v>27958.387076915209</v>
      </c>
      <c r="D48" s="1">
        <f t="shared" si="3"/>
        <v>2115354.016923395</v>
      </c>
      <c r="E48" s="2">
        <f>Coûts!$B$2/((1+B48)^A48)</f>
        <v>51869.776486127514</v>
      </c>
      <c r="F48" s="14">
        <f t="shared" si="4"/>
        <v>8259478.9405549085</v>
      </c>
      <c r="G48" s="36">
        <f t="shared" si="0"/>
        <v>0.25611228409782422</v>
      </c>
      <c r="H48" s="37">
        <f t="shared" si="1"/>
        <v>-6144124.9236315135</v>
      </c>
    </row>
    <row r="49" spans="1:10" x14ac:dyDescent="0.25">
      <c r="A49" s="15">
        <v>44</v>
      </c>
      <c r="B49" s="1">
        <v>2.5000000000000001E-2</v>
      </c>
      <c r="C49" s="1">
        <f t="shared" si="2"/>
        <v>27276.475196990454</v>
      </c>
      <c r="D49" s="1">
        <f t="shared" si="3"/>
        <v>2142630.4921203856</v>
      </c>
      <c r="E49" s="2">
        <f>Coûts!$B$2/((1+B49)^A49)</f>
        <v>50604.659986465878</v>
      </c>
      <c r="F49" s="14">
        <f t="shared" si="4"/>
        <v>8310083.6005413746</v>
      </c>
      <c r="G49" s="36">
        <f t="shared" si="0"/>
        <v>0.25783501046617635</v>
      </c>
      <c r="H49" s="37">
        <f t="shared" si="1"/>
        <v>-6167453.1084209885</v>
      </c>
    </row>
    <row r="50" spans="1:10" x14ac:dyDescent="0.25">
      <c r="A50" s="15">
        <v>45</v>
      </c>
      <c r="B50" s="1">
        <v>2.5000000000000001E-2</v>
      </c>
      <c r="C50" s="1">
        <f t="shared" si="2"/>
        <v>26611.195314137029</v>
      </c>
      <c r="D50" s="1">
        <f t="shared" si="3"/>
        <v>2169241.6874345224</v>
      </c>
      <c r="E50" s="2">
        <f>Coûts!$B$2/((1+B50)^A50)</f>
        <v>49370.399986795979</v>
      </c>
      <c r="F50" s="14">
        <f t="shared" si="4"/>
        <v>8359454.0005281707</v>
      </c>
      <c r="G50" s="36">
        <f t="shared" si="0"/>
        <v>0.25949561864895299</v>
      </c>
      <c r="H50" s="37">
        <f t="shared" si="1"/>
        <v>-6190212.3130936483</v>
      </c>
      <c r="J50">
        <f>2070-2021</f>
        <v>49</v>
      </c>
    </row>
    <row r="51" spans="1:10" x14ac:dyDescent="0.25">
      <c r="A51" s="15">
        <v>46</v>
      </c>
      <c r="B51" s="1">
        <v>2.5000000000000001E-2</v>
      </c>
      <c r="C51" s="1">
        <f t="shared" si="2"/>
        <v>25962.141769889789</v>
      </c>
      <c r="D51" s="1">
        <f t="shared" si="3"/>
        <v>2195203.8292044122</v>
      </c>
      <c r="E51" s="2">
        <f>Coûts!$B$2/((1+B51)^A51)</f>
        <v>48166.243889557059</v>
      </c>
      <c r="F51" s="14">
        <f t="shared" si="4"/>
        <v>8407620.244417727</v>
      </c>
      <c r="G51" s="36">
        <f t="shared" si="0"/>
        <v>0.26109692937926476</v>
      </c>
      <c r="H51" s="37">
        <f t="shared" si="1"/>
        <v>-6212416.4152133148</v>
      </c>
    </row>
    <row r="52" spans="1:10" x14ac:dyDescent="0.25">
      <c r="A52" s="41">
        <v>47</v>
      </c>
      <c r="B52" s="42">
        <v>2.5000000000000001E-2</v>
      </c>
      <c r="C52" s="42">
        <f t="shared" si="2"/>
        <v>25328.918799892472</v>
      </c>
      <c r="D52" s="42">
        <f t="shared" si="3"/>
        <v>2220532.7480043047</v>
      </c>
      <c r="E52" s="43">
        <f>Coûts!$B$2/((1+B52)^A52)</f>
        <v>46991.457453226394</v>
      </c>
      <c r="F52" s="44">
        <f t="shared" si="4"/>
        <v>8454611.7018709537</v>
      </c>
      <c r="G52" s="45">
        <f t="shared" si="0"/>
        <v>0.26264160038395545</v>
      </c>
      <c r="H52" s="46">
        <f t="shared" si="1"/>
        <v>-6234078.9538666494</v>
      </c>
    </row>
    <row r="53" spans="1:10" x14ac:dyDescent="0.25">
      <c r="A53" s="15">
        <v>48</v>
      </c>
      <c r="B53" s="1">
        <v>2.5000000000000001E-2</v>
      </c>
      <c r="C53" s="1">
        <f t="shared" si="2"/>
        <v>24711.140292578024</v>
      </c>
      <c r="D53" s="1">
        <f t="shared" si="3"/>
        <v>2245243.8882968826</v>
      </c>
      <c r="E53" s="2">
        <f>Coûts!$B$2/((1+B53)^A53)</f>
        <v>45845.324344611123</v>
      </c>
      <c r="F53" s="14">
        <f t="shared" si="4"/>
        <v>8500457.0262155645</v>
      </c>
      <c r="G53" s="36">
        <f t="shared" si="0"/>
        <v>0.26413213799828755</v>
      </c>
      <c r="H53" s="37">
        <f t="shared" si="1"/>
        <v>-6255213.1379186818</v>
      </c>
    </row>
    <row r="54" spans="1:10" x14ac:dyDescent="0.25">
      <c r="A54" s="15">
        <v>49</v>
      </c>
      <c r="B54" s="1">
        <v>1.4999999999999999E-2</v>
      </c>
      <c r="C54" s="1">
        <f t="shared" si="2"/>
        <v>38976.447680938967</v>
      </c>
      <c r="D54" s="1">
        <f t="shared" si="3"/>
        <v>2284220.3359778216</v>
      </c>
      <c r="E54" s="2">
        <f>Coûts!$B$2/((1+B54)^A54)</f>
        <v>72311.025091387768</v>
      </c>
      <c r="F54" s="14">
        <f t="shared" si="4"/>
        <v>8572768.0513069518</v>
      </c>
      <c r="G54" s="36">
        <f t="shared" si="0"/>
        <v>0.26645073356785659</v>
      </c>
      <c r="H54" s="37">
        <f t="shared" si="1"/>
        <v>-6288547.7153291302</v>
      </c>
    </row>
    <row r="55" spans="1:10" s="72" customFormat="1" x14ac:dyDescent="0.25">
      <c r="A55" s="73">
        <v>50</v>
      </c>
      <c r="B55" s="73">
        <v>1.4999999999999999E-2</v>
      </c>
      <c r="C55" s="74">
        <f t="shared" si="2"/>
        <v>38400.4410649645</v>
      </c>
      <c r="D55" s="74">
        <f t="shared" si="3"/>
        <v>2322620.7770427861</v>
      </c>
      <c r="E55" s="75">
        <f>Coûts!$B$2/((1+B55)^A55)</f>
        <v>71242.38925259879</v>
      </c>
      <c r="F55" s="76">
        <f t="shared" si="4"/>
        <v>8644010.4405595511</v>
      </c>
      <c r="G55" s="77">
        <f t="shared" si="0"/>
        <v>0.26869712768329745</v>
      </c>
      <c r="H55" s="78">
        <f t="shared" si="1"/>
        <v>-6321389.6635167655</v>
      </c>
    </row>
    <row r="56" spans="1:10" x14ac:dyDescent="0.25">
      <c r="A56" s="15">
        <v>51</v>
      </c>
      <c r="B56" s="1">
        <v>1.4999999999999999E-2</v>
      </c>
      <c r="C56" s="1">
        <f t="shared" si="2"/>
        <v>37832.94686203399</v>
      </c>
      <c r="D56" s="1">
        <f t="shared" si="3"/>
        <v>2360453.7239048202</v>
      </c>
      <c r="E56" s="2">
        <f>Coûts!$B$2/((1+B56)^A56)</f>
        <v>70189.546061673682</v>
      </c>
      <c r="F56" s="14">
        <f t="shared" si="4"/>
        <v>8714199.9866212253</v>
      </c>
      <c r="G56" s="36">
        <f t="shared" si="0"/>
        <v>0.27087440356301068</v>
      </c>
      <c r="H56" s="37">
        <f t="shared" si="1"/>
        <v>-6353746.2627164051</v>
      </c>
    </row>
    <row r="57" spans="1:10" x14ac:dyDescent="0.25">
      <c r="A57" s="15">
        <v>52</v>
      </c>
      <c r="B57" s="1">
        <v>1.4999999999999999E-2</v>
      </c>
      <c r="C57" s="1">
        <f t="shared" si="2"/>
        <v>37273.839272939906</v>
      </c>
      <c r="D57" s="1">
        <f t="shared" si="3"/>
        <v>2397727.5631777602</v>
      </c>
      <c r="E57" s="2">
        <f>Coûts!$B$2/((1+B57)^A57)</f>
        <v>69152.262129727795</v>
      </c>
      <c r="F57" s="14">
        <f t="shared" si="4"/>
        <v>8783352.248750953</v>
      </c>
      <c r="G57" s="36">
        <f t="shared" si="0"/>
        <v>0.27298547243380017</v>
      </c>
      <c r="H57" s="37">
        <f t="shared" si="1"/>
        <v>-6385624.6855731923</v>
      </c>
    </row>
    <row r="58" spans="1:10" x14ac:dyDescent="0.25">
      <c r="A58" s="15">
        <v>53</v>
      </c>
      <c r="B58" s="1">
        <v>1.4999999999999999E-2</v>
      </c>
      <c r="C58" s="1">
        <f t="shared" si="2"/>
        <v>36722.994357576266</v>
      </c>
      <c r="D58" s="1">
        <f t="shared" si="3"/>
        <v>2434450.5575353364</v>
      </c>
      <c r="E58" s="2">
        <f>Coûts!$B$2/((1+B58)^A58)</f>
        <v>68130.307516973204</v>
      </c>
      <c r="F58" s="14">
        <f t="shared" si="4"/>
        <v>8851482.5562679265</v>
      </c>
      <c r="G58" s="36">
        <f t="shared" si="0"/>
        <v>0.27503308536844479</v>
      </c>
      <c r="H58" s="37">
        <f t="shared" si="1"/>
        <v>-6417031.9987325901</v>
      </c>
    </row>
    <row r="59" spans="1:10" x14ac:dyDescent="0.25">
      <c r="A59" s="15">
        <v>54</v>
      </c>
      <c r="B59" s="1">
        <v>1.4999999999999999E-2</v>
      </c>
      <c r="C59" s="1">
        <f t="shared" si="2"/>
        <v>36180.290007464311</v>
      </c>
      <c r="D59" s="1">
        <f t="shared" si="3"/>
        <v>2470630.8475428005</v>
      </c>
      <c r="E59" s="2">
        <f>Coûts!$B$2/((1+B59)^A59)</f>
        <v>67123.455681747029</v>
      </c>
      <c r="F59" s="14">
        <f t="shared" si="4"/>
        <v>8918606.0119496733</v>
      </c>
      <c r="G59" s="36">
        <f t="shared" si="0"/>
        <v>0.27701984415866154</v>
      </c>
      <c r="H59" s="37">
        <f t="shared" si="1"/>
        <v>-6447975.1644068733</v>
      </c>
    </row>
    <row r="60" spans="1:10" x14ac:dyDescent="0.25">
      <c r="A60" s="41">
        <v>55</v>
      </c>
      <c r="B60" s="1">
        <v>1.4999999999999999E-2</v>
      </c>
      <c r="C60" s="1">
        <f t="shared" si="2"/>
        <v>35645.60591868405</v>
      </c>
      <c r="D60" s="1">
        <f t="shared" si="3"/>
        <v>2506276.4534614845</v>
      </c>
      <c r="E60" s="2">
        <f>Coûts!$B$2/((1+B60)^A60)</f>
        <v>66131.483430292632</v>
      </c>
      <c r="F60" s="14">
        <f t="shared" si="4"/>
        <v>8984737.4953799658</v>
      </c>
      <c r="G60" s="36">
        <f t="shared" si="0"/>
        <v>0.27894821131393488</v>
      </c>
      <c r="H60" s="37">
        <f t="shared" si="1"/>
        <v>-6478461.0419184808</v>
      </c>
    </row>
    <row r="61" spans="1:10" x14ac:dyDescent="0.25">
      <c r="A61" s="15">
        <v>56</v>
      </c>
      <c r="B61" s="1">
        <v>1.4999999999999999E-2</v>
      </c>
      <c r="C61" s="1">
        <f t="shared" si="2"/>
        <v>35118.823565205967</v>
      </c>
      <c r="D61" s="1">
        <f t="shared" si="3"/>
        <v>2541395.2770266905</v>
      </c>
      <c r="E61" s="2">
        <f>Coûts!$B$2/((1+B61)^A61)</f>
        <v>65154.170867283385</v>
      </c>
      <c r="F61" s="14">
        <f t="shared" si="4"/>
        <v>9049891.6662472486</v>
      </c>
      <c r="G61" s="36">
        <f t="shared" si="0"/>
        <v>0.28082051926711515</v>
      </c>
      <c r="H61" s="37">
        <f t="shared" si="1"/>
        <v>-6508496.3892205581</v>
      </c>
    </row>
    <row r="62" spans="1:10" x14ac:dyDescent="0.25">
      <c r="A62" s="41">
        <v>57</v>
      </c>
      <c r="B62" s="1">
        <v>1.4999999999999999E-2</v>
      </c>
      <c r="C62" s="1">
        <f t="shared" si="2"/>
        <v>34599.826172616718</v>
      </c>
      <c r="D62" s="1">
        <f t="shared" si="3"/>
        <v>2575995.1031993073</v>
      </c>
      <c r="E62" s="2">
        <f>Coûts!$B$2/((1+B62)^A62)</f>
        <v>64191.301347077235</v>
      </c>
      <c r="F62" s="14">
        <f t="shared" si="4"/>
        <v>9114082.9675943255</v>
      </c>
      <c r="G62" s="36">
        <f t="shared" si="0"/>
        <v>0.2826389788592461</v>
      </c>
      <c r="H62" s="37">
        <f t="shared" si="1"/>
        <v>-6538087.8643950187</v>
      </c>
    </row>
    <row r="63" spans="1:10" x14ac:dyDescent="0.25">
      <c r="A63" s="15">
        <v>58</v>
      </c>
      <c r="B63" s="1">
        <v>1.4999999999999999E-2</v>
      </c>
      <c r="C63" s="1">
        <f t="shared" si="2"/>
        <v>34088.498692233225</v>
      </c>
      <c r="D63" s="1">
        <f t="shared" si="3"/>
        <v>2610083.6018915405</v>
      </c>
      <c r="E63" s="2">
        <f>Coûts!$B$2/((1+B63)^A63)</f>
        <v>63242.661425691869</v>
      </c>
      <c r="F63" s="14">
        <f t="shared" si="4"/>
        <v>9177325.6290200166</v>
      </c>
      <c r="G63" s="36">
        <f t="shared" si="0"/>
        <v>0.2844056871686107</v>
      </c>
      <c r="H63" s="37">
        <f t="shared" si="1"/>
        <v>-6567242.0271284766</v>
      </c>
    </row>
    <row r="64" spans="1:10" x14ac:dyDescent="0.25">
      <c r="A64" s="15">
        <v>59</v>
      </c>
      <c r="B64" s="1">
        <v>1.4999999999999999E-2</v>
      </c>
      <c r="C64" s="1">
        <f t="shared" si="2"/>
        <v>33584.72777559924</v>
      </c>
      <c r="D64" s="1">
        <f t="shared" si="3"/>
        <v>2643668.3296671398</v>
      </c>
      <c r="E64" s="2">
        <f>Coûts!$B$2/((1+B64)^A64)</f>
        <v>62308.040813489526</v>
      </c>
      <c r="F64" s="14">
        <f t="shared" si="4"/>
        <v>9239633.6698335055</v>
      </c>
      <c r="G64" s="36">
        <f t="shared" si="0"/>
        <v>0.28612263474237692</v>
      </c>
      <c r="H64" s="37">
        <f t="shared" si="1"/>
        <v>-6595965.3401663657</v>
      </c>
    </row>
    <row r="65" spans="1:8" x14ac:dyDescent="0.25">
      <c r="A65" s="15">
        <v>60</v>
      </c>
      <c r="B65" s="1">
        <v>1.4999999999999999E-2</v>
      </c>
      <c r="C65" s="1">
        <f t="shared" si="2"/>
        <v>33088.401749358869</v>
      </c>
      <c r="D65" s="1">
        <f t="shared" si="3"/>
        <v>2676756.7314164988</v>
      </c>
      <c r="E65" s="2">
        <f>Coûts!$B$2/((1+B65)^A65)</f>
        <v>61387.232328561135</v>
      </c>
      <c r="F65" s="14">
        <f t="shared" si="4"/>
        <v>9301020.9021620676</v>
      </c>
      <c r="G65" s="36">
        <f t="shared" si="0"/>
        <v>0.28779171228335521</v>
      </c>
      <c r="H65" s="37">
        <f t="shared" si="1"/>
        <v>-6624264.1707455683</v>
      </c>
    </row>
    <row r="66" spans="1:8" x14ac:dyDescent="0.25">
      <c r="A66" s="15">
        <v>61</v>
      </c>
      <c r="B66" s="1">
        <v>1.4999999999999999E-2</v>
      </c>
      <c r="C66" s="1">
        <f t="shared" si="2"/>
        <v>32599.410590501346</v>
      </c>
      <c r="D66" s="1">
        <f t="shared" si="3"/>
        <v>2709356.1420070003</v>
      </c>
      <c r="E66" s="2">
        <f>Coûts!$B$2/((1+B66)^A66)</f>
        <v>60480.03185079914</v>
      </c>
      <c r="F66" s="14">
        <f t="shared" si="4"/>
        <v>9361500.9340128675</v>
      </c>
      <c r="G66" s="36">
        <f t="shared" si="0"/>
        <v>0.28941471683917436</v>
      </c>
      <c r="H66" s="37">
        <f t="shared" si="1"/>
        <v>-6652144.7920058668</v>
      </c>
    </row>
    <row r="67" spans="1:8" x14ac:dyDescent="0.25">
      <c r="A67" s="15">
        <v>62</v>
      </c>
      <c r="B67" s="1">
        <v>1.4999999999999999E-2</v>
      </c>
      <c r="C67" s="1">
        <f t="shared" si="2"/>
        <v>32117.645901971777</v>
      </c>
      <c r="D67" s="1">
        <f t="shared" si="3"/>
        <v>2741473.7879089722</v>
      </c>
      <c r="E67" s="2">
        <f>Coûts!$B$2/((1+B67)^A67)</f>
        <v>59586.238276649419</v>
      </c>
      <c r="F67" s="14">
        <f t="shared" si="4"/>
        <v>9421087.1722895168</v>
      </c>
      <c r="G67" s="36">
        <f t="shared" si="0"/>
        <v>0.29099335753654193</v>
      </c>
      <c r="H67" s="37">
        <f t="shared" si="1"/>
        <v>-6679613.3843805445</v>
      </c>
    </row>
    <row r="68" spans="1:8" x14ac:dyDescent="0.25">
      <c r="A68" s="15">
        <v>63</v>
      </c>
      <c r="B68" s="1">
        <v>1.4999999999999999E-2</v>
      </c>
      <c r="C68" s="1">
        <f t="shared" si="2"/>
        <v>31643.000888642149</v>
      </c>
      <c r="D68" s="1">
        <f t="shared" si="3"/>
        <v>2773116.7887976142</v>
      </c>
      <c r="E68" s="2">
        <f>Coûts!$B$2/((1+B68)^A68)</f>
        <v>58705.653474531449</v>
      </c>
      <c r="F68" s="14">
        <f t="shared" si="4"/>
        <v>9479792.8257640488</v>
      </c>
      <c r="G68" s="36">
        <f t="shared" si="0"/>
        <v>0.29252926089912806</v>
      </c>
      <c r="H68" s="37">
        <f t="shared" si="1"/>
        <v>-6706676.0369664347</v>
      </c>
    </row>
    <row r="69" spans="1:8" x14ac:dyDescent="0.25">
      <c r="A69" s="15">
        <v>64</v>
      </c>
      <c r="B69" s="1">
        <v>1.4999999999999999E-2</v>
      </c>
      <c r="C69" s="1">
        <f t="shared" si="2"/>
        <v>31175.370333637587</v>
      </c>
      <c r="D69" s="1">
        <f t="shared" si="3"/>
        <v>2804292.1591312517</v>
      </c>
      <c r="E69" s="2">
        <f>Coûts!$B$2/((1+B69)^A69)</f>
        <v>57838.082240917691</v>
      </c>
      <c r="F69" s="14">
        <f t="shared" si="4"/>
        <v>9537630.9080049656</v>
      </c>
      <c r="G69" s="36">
        <f t="shared" si="0"/>
        <v>0.29402397578392342</v>
      </c>
      <c r="H69" s="37">
        <f t="shared" si="1"/>
        <v>-6733338.7488737144</v>
      </c>
    </row>
    <row r="70" spans="1:8" x14ac:dyDescent="0.25">
      <c r="A70" s="15">
        <v>65</v>
      </c>
      <c r="B70" s="1">
        <v>1.4999999999999999E-2</v>
      </c>
      <c r="C70" s="1">
        <f t="shared" si="2"/>
        <v>30714.650575012405</v>
      </c>
      <c r="D70" s="1">
        <f t="shared" si="3"/>
        <v>2835006.8097062642</v>
      </c>
      <c r="E70" s="2">
        <f>Coûts!$B$2/((1+B70)^A70)</f>
        <v>56983.332257061767</v>
      </c>
      <c r="F70" s="14">
        <f t="shared" si="4"/>
        <v>9594614.2402620278</v>
      </c>
      <c r="G70" s="36">
        <f t="shared" si="0"/>
        <v>0.29547897796762701</v>
      </c>
      <c r="H70" s="37">
        <f t="shared" si="1"/>
        <v>-6759607.4305557637</v>
      </c>
    </row>
    <row r="71" spans="1:8" x14ac:dyDescent="0.25">
      <c r="A71" s="15">
        <v>66</v>
      </c>
      <c r="B71" s="1">
        <v>1.4999999999999999E-2</v>
      </c>
      <c r="C71" s="1">
        <f t="shared" si="2"/>
        <v>30260.739482770849</v>
      </c>
      <c r="D71" s="1">
        <f t="shared" si="3"/>
        <v>2865267.5491890348</v>
      </c>
      <c r="E71" s="2">
        <f>Coûts!$B$2/((1+B71)^A71)</f>
        <v>56141.214046366287</v>
      </c>
      <c r="F71" s="14">
        <f t="shared" si="4"/>
        <v>9650755.4543083943</v>
      </c>
      <c r="G71" s="36">
        <f t="shared" ref="G71:G105" si="5">D71/F71</f>
        <v>0.2968956744116743</v>
      </c>
      <c r="H71" s="37">
        <f t="shared" ref="H71:H105" si="6">D71-F71</f>
        <v>-6785487.9051193595</v>
      </c>
    </row>
    <row r="72" spans="1:8" x14ac:dyDescent="0.25">
      <c r="A72" s="15">
        <v>67</v>
      </c>
      <c r="B72" s="1">
        <v>1.4999999999999999E-2</v>
      </c>
      <c r="C72" s="1">
        <f t="shared" ref="C72:C105" si="7">$B$2/((1+B72)^A72)</f>
        <v>29813.536436227438</v>
      </c>
      <c r="D72" s="1">
        <f t="shared" ref="D72:D105" si="8">D71+C72</f>
        <v>2895081.0856252625</v>
      </c>
      <c r="E72" s="2">
        <f>Coûts!$B$2/((1+B72)^A72)</f>
        <v>55311.54093238058</v>
      </c>
      <c r="F72" s="14">
        <f t="shared" ref="F72:F104" si="9">F71+E72</f>
        <v>9706066.995240774</v>
      </c>
      <c r="G72" s="36">
        <f t="shared" si="5"/>
        <v>0.29827540723187079</v>
      </c>
      <c r="H72" s="37">
        <f t="shared" si="6"/>
        <v>-6810985.9096155111</v>
      </c>
    </row>
    <row r="73" spans="1:8" x14ac:dyDescent="0.25">
      <c r="A73" s="15">
        <v>68</v>
      </c>
      <c r="B73" s="1">
        <v>1.4999999999999999E-2</v>
      </c>
      <c r="C73" s="1">
        <f t="shared" si="7"/>
        <v>29372.942301701914</v>
      </c>
      <c r="D73" s="1">
        <f t="shared" si="8"/>
        <v>2924454.0279269642</v>
      </c>
      <c r="E73" s="2">
        <f>Coûts!$B$2/((1+B73)^A73)</f>
        <v>54494.128997419306</v>
      </c>
      <c r="F73" s="14">
        <f t="shared" si="9"/>
        <v>9760561.124238193</v>
      </c>
      <c r="G73" s="36">
        <f t="shared" si="5"/>
        <v>0.29961945739622797</v>
      </c>
      <c r="H73" s="37">
        <f t="shared" si="6"/>
        <v>-6836107.0963112283</v>
      </c>
    </row>
    <row r="74" spans="1:8" x14ac:dyDescent="0.25">
      <c r="A74" s="41">
        <v>69</v>
      </c>
      <c r="B74" s="1">
        <v>1.4999999999999999E-2</v>
      </c>
      <c r="C74" s="42">
        <f t="shared" si="7"/>
        <v>28938.859410543762</v>
      </c>
      <c r="D74" s="42">
        <f t="shared" si="8"/>
        <v>2953392.8873375081</v>
      </c>
      <c r="E74" s="43">
        <f>Coûts!$B$2/((1+B74)^A74)</f>
        <v>53688.797041792423</v>
      </c>
      <c r="F74" s="44">
        <f t="shared" si="9"/>
        <v>9814249.9212799855</v>
      </c>
      <c r="G74" s="45">
        <f t="shared" si="5"/>
        <v>0.30092904817246829</v>
      </c>
      <c r="H74" s="37">
        <f t="shared" si="6"/>
        <v>-6860857.0339424778</v>
      </c>
    </row>
    <row r="75" spans="1:8" x14ac:dyDescent="0.25">
      <c r="A75" s="15">
        <v>70</v>
      </c>
      <c r="B75" s="1">
        <v>1.4999999999999999E-2</v>
      </c>
      <c r="C75" s="1">
        <f t="shared" si="7"/>
        <v>28511.191537481543</v>
      </c>
      <c r="D75" s="1">
        <f t="shared" si="8"/>
        <v>2981904.0788749899</v>
      </c>
      <c r="E75" s="2">
        <f>Coûts!$B$2/((1+B75)^A75)</f>
        <v>52895.366543637865</v>
      </c>
      <c r="F75" s="14">
        <f t="shared" si="9"/>
        <v>9867145.287823623</v>
      </c>
      <c r="G75" s="36">
        <f t="shared" si="5"/>
        <v>0.30220534834474932</v>
      </c>
      <c r="H75" s="37">
        <f t="shared" si="6"/>
        <v>-6885241.2089486327</v>
      </c>
    </row>
    <row r="76" spans="1:8" x14ac:dyDescent="0.25">
      <c r="A76" s="15">
        <v>71</v>
      </c>
      <c r="B76" s="1">
        <v>1.4999999999999999E-2</v>
      </c>
      <c r="C76" s="1">
        <f t="shared" si="7"/>
        <v>28089.843879292166</v>
      </c>
      <c r="D76" s="1">
        <f t="shared" si="8"/>
        <v>3009993.9227542821</v>
      </c>
      <c r="E76" s="2">
        <f>Coûts!$B$2/((1+B76)^A76)</f>
        <v>52113.661619347658</v>
      </c>
      <c r="F76" s="14">
        <f t="shared" si="9"/>
        <v>9919258.9494429715</v>
      </c>
      <c r="G76" s="36">
        <f t="shared" si="5"/>
        <v>0.30344947521743165</v>
      </c>
      <c r="H76" s="37">
        <f t="shared" si="6"/>
        <v>-6909265.0266886894</v>
      </c>
    </row>
    <row r="77" spans="1:8" x14ac:dyDescent="0.25">
      <c r="A77" s="15">
        <v>72</v>
      </c>
      <c r="B77" s="1">
        <v>1.4999999999999999E-2</v>
      </c>
      <c r="C77" s="1">
        <f t="shared" si="7"/>
        <v>27674.723033785391</v>
      </c>
      <c r="D77" s="1">
        <f t="shared" si="8"/>
        <v>3037668.6457880675</v>
      </c>
      <c r="E77" s="2">
        <f>Coûts!$B$2/((1+B77)^A77)</f>
        <v>51343.508984578977</v>
      </c>
      <c r="F77" s="14">
        <f t="shared" si="9"/>
        <v>9970602.4584275503</v>
      </c>
      <c r="G77" s="36">
        <f t="shared" si="5"/>
        <v>0.30466249742216017</v>
      </c>
      <c r="H77" s="37">
        <f t="shared" si="6"/>
        <v>-6932933.8126394823</v>
      </c>
    </row>
    <row r="78" spans="1:8" x14ac:dyDescent="0.25">
      <c r="A78" s="15">
        <v>73</v>
      </c>
      <c r="B78" s="1">
        <v>1.4999999999999999E-2</v>
      </c>
      <c r="C78" s="1">
        <f t="shared" si="7"/>
        <v>27265.736979098907</v>
      </c>
      <c r="D78" s="1">
        <f t="shared" si="8"/>
        <v>3064934.3827671665</v>
      </c>
      <c r="E78" s="2">
        <f>Coûts!$B$2/((1+B78)^A78)</f>
        <v>50584.737915841361</v>
      </c>
      <c r="F78" s="14">
        <f t="shared" si="9"/>
        <v>10021187.196343392</v>
      </c>
      <c r="G78" s="36">
        <f t="shared" si="5"/>
        <v>0.30584543754312099</v>
      </c>
      <c r="H78" s="37">
        <f t="shared" si="6"/>
        <v>-6956252.8135762252</v>
      </c>
    </row>
    <row r="79" spans="1:8" x14ac:dyDescent="0.25">
      <c r="A79" s="15">
        <v>74</v>
      </c>
      <c r="B79" s="1">
        <v>1.4999999999999999E-2</v>
      </c>
      <c r="C79" s="1">
        <f t="shared" si="7"/>
        <v>26862.795053299418</v>
      </c>
      <c r="D79" s="1">
        <f t="shared" si="8"/>
        <v>3091797.177820466</v>
      </c>
      <c r="E79" s="2">
        <f>Coûts!$B$2/((1+B79)^A79)</f>
        <v>49837.180212651598</v>
      </c>
      <c r="F79" s="14">
        <f t="shared" si="9"/>
        <v>10071024.376556044</v>
      </c>
      <c r="G79" s="36">
        <f t="shared" si="5"/>
        <v>0.3069992745740685</v>
      </c>
      <c r="H79" s="37">
        <f t="shared" si="6"/>
        <v>-6979227.198735578</v>
      </c>
    </row>
    <row r="80" spans="1:8" x14ac:dyDescent="0.25">
      <c r="A80" s="41">
        <v>75</v>
      </c>
      <c r="B80" s="1">
        <v>1.4999999999999999E-2</v>
      </c>
      <c r="C80" s="42">
        <f t="shared" si="7"/>
        <v>26465.807934285145</v>
      </c>
      <c r="D80" s="42">
        <f t="shared" si="8"/>
        <v>3118262.9857547511</v>
      </c>
      <c r="E80" s="43">
        <f>Coûts!$B$2/((1+B80)^A80)</f>
        <v>49100.670160247886</v>
      </c>
      <c r="F80" s="44">
        <f t="shared" si="9"/>
        <v>10120125.046716291</v>
      </c>
      <c r="G80" s="45">
        <f t="shared" si="5"/>
        <v>0.3081249462195671</v>
      </c>
      <c r="H80" s="37">
        <f t="shared" si="6"/>
        <v>-7001862.0609615408</v>
      </c>
    </row>
    <row r="81" spans="1:8" x14ac:dyDescent="0.25">
      <c r="A81" s="15">
        <v>76</v>
      </c>
      <c r="B81" s="1">
        <v>1.4999999999999999E-2</v>
      </c>
      <c r="C81" s="1">
        <f t="shared" si="7"/>
        <v>26074.687619985372</v>
      </c>
      <c r="D81" s="1">
        <f t="shared" si="8"/>
        <v>3144337.6733747367</v>
      </c>
      <c r="E81" s="2">
        <f>Coûts!$B$2/((1+B81)^A81)</f>
        <v>48375.044492855071</v>
      </c>
      <c r="F81" s="14">
        <f t="shared" si="9"/>
        <v>10168500.091209147</v>
      </c>
      <c r="G81" s="36">
        <f t="shared" si="5"/>
        <v>0.30922335105185017</v>
      </c>
      <c r="H81" s="37">
        <f t="shared" si="6"/>
        <v>-7024162.4178344104</v>
      </c>
    </row>
    <row r="82" spans="1:8" x14ac:dyDescent="0.25">
      <c r="A82" s="15">
        <v>77</v>
      </c>
      <c r="B82" s="1">
        <v>1.4999999999999999E-2</v>
      </c>
      <c r="C82" s="1">
        <f t="shared" si="7"/>
        <v>25689.347408852584</v>
      </c>
      <c r="D82" s="1">
        <f t="shared" si="8"/>
        <v>3170027.0207835892</v>
      </c>
      <c r="E82" s="2">
        <f>Coûts!$B$2/((1+B82)^A82)</f>
        <v>47660.142357492681</v>
      </c>
      <c r="F82" s="14">
        <f t="shared" si="9"/>
        <v>10216160.23356664</v>
      </c>
      <c r="G82" s="36">
        <f t="shared" si="5"/>
        <v>0.31029535053375701</v>
      </c>
      <c r="H82" s="37">
        <f t="shared" si="6"/>
        <v>-7046133.2127830507</v>
      </c>
    </row>
    <row r="83" spans="1:8" x14ac:dyDescent="0.25">
      <c r="A83" s="15">
        <v>78</v>
      </c>
      <c r="B83" s="1">
        <v>1.4999999999999999E-2</v>
      </c>
      <c r="C83" s="1">
        <f t="shared" si="7"/>
        <v>25309.701880642944</v>
      </c>
      <c r="D83" s="1">
        <f t="shared" si="8"/>
        <v>3195336.7226642324</v>
      </c>
      <c r="E83" s="2">
        <f>Coûts!$B$2/((1+B83)^A83)</f>
        <v>46955.805278317923</v>
      </c>
      <c r="F83" s="14">
        <f t="shared" si="9"/>
        <v>10263116.038844958</v>
      </c>
      <c r="G83" s="36">
        <f t="shared" si="5"/>
        <v>0.31134177091734855</v>
      </c>
      <c r="H83" s="37">
        <f t="shared" si="6"/>
        <v>-7067779.3161807256</v>
      </c>
    </row>
    <row r="84" spans="1:8" x14ac:dyDescent="0.25">
      <c r="A84" s="15">
        <v>79</v>
      </c>
      <c r="B84" s="1">
        <v>1.4999999999999999E-2</v>
      </c>
      <c r="C84" s="1">
        <f t="shared" si="7"/>
        <v>24935.66687748074</v>
      </c>
      <c r="D84" s="1">
        <f t="shared" si="8"/>
        <v>3220272.3895417131</v>
      </c>
      <c r="E84" s="2">
        <f>Coûts!$B$2/((1+B84)^A84)</f>
        <v>46261.877121495498</v>
      </c>
      <c r="F84" s="14">
        <f t="shared" si="9"/>
        <v>10309377.915966453</v>
      </c>
      <c r="G84" s="36">
        <f t="shared" si="5"/>
        <v>0.31236340502702664</v>
      </c>
      <c r="H84" s="37">
        <f t="shared" si="6"/>
        <v>-7089105.5264247395</v>
      </c>
    </row>
    <row r="85" spans="1:8" x14ac:dyDescent="0.25">
      <c r="A85" s="15">
        <v>80</v>
      </c>
      <c r="B85" s="1">
        <v>1.4999999999999999E-2</v>
      </c>
      <c r="C85" s="1">
        <f t="shared" si="7"/>
        <v>24567.159485202705</v>
      </c>
      <c r="D85" s="1">
        <f t="shared" si="8"/>
        <v>3244839.5490269158</v>
      </c>
      <c r="E85" s="2">
        <f>Coûts!$B$2/((1+B85)^A85)</f>
        <v>45578.204060586708</v>
      </c>
      <c r="F85" s="14">
        <f t="shared" si="9"/>
        <v>10354956.120027039</v>
      </c>
      <c r="G85" s="36">
        <f t="shared" si="5"/>
        <v>0.31336101393527127</v>
      </c>
      <c r="H85" s="37">
        <f t="shared" si="6"/>
        <v>-7110116.5710001234</v>
      </c>
    </row>
    <row r="86" spans="1:8" x14ac:dyDescent="0.25">
      <c r="A86" s="15">
        <v>81</v>
      </c>
      <c r="B86" s="1">
        <v>1.4999999999999999E-2</v>
      </c>
      <c r="C86" s="1">
        <f t="shared" si="7"/>
        <v>24204.098014978033</v>
      </c>
      <c r="D86" s="1">
        <f t="shared" si="8"/>
        <v>3269043.647041894</v>
      </c>
      <c r="E86" s="2">
        <f>Coûts!$B$2/((1+B86)^A86)</f>
        <v>44904.63454244996</v>
      </c>
      <c r="F86" s="14">
        <f t="shared" si="9"/>
        <v>10399860.75456949</v>
      </c>
      <c r="G86" s="36">
        <f t="shared" si="5"/>
        <v>0.31433532853846546</v>
      </c>
      <c r="H86" s="37">
        <f t="shared" si="6"/>
        <v>-7130817.107527595</v>
      </c>
    </row>
    <row r="87" spans="1:8" x14ac:dyDescent="0.25">
      <c r="A87" s="15">
        <v>82</v>
      </c>
      <c r="B87" s="1">
        <v>1.4999999999999999E-2</v>
      </c>
      <c r="C87" s="1">
        <f t="shared" si="7"/>
        <v>23846.401985200035</v>
      </c>
      <c r="D87" s="1">
        <f t="shared" si="8"/>
        <v>3292890.0490270942</v>
      </c>
      <c r="E87" s="2">
        <f>Coûts!$B$2/((1+B87)^A87)</f>
        <v>44241.019253645289</v>
      </c>
      <c r="F87" s="14">
        <f t="shared" si="9"/>
        <v>10444101.773823135</v>
      </c>
      <c r="G87" s="36">
        <f t="shared" si="5"/>
        <v>0.31528705103969024</v>
      </c>
      <c r="H87" s="37">
        <f t="shared" si="6"/>
        <v>-7151211.72479604</v>
      </c>
    </row>
    <row r="88" spans="1:8" x14ac:dyDescent="0.25">
      <c r="A88" s="15">
        <v>83</v>
      </c>
      <c r="B88" s="1">
        <v>1.4999999999999999E-2</v>
      </c>
      <c r="C88" s="1">
        <f t="shared" si="7"/>
        <v>23493.99210364536</v>
      </c>
      <c r="D88" s="1">
        <f t="shared" si="8"/>
        <v>3316384.0411307397</v>
      </c>
      <c r="E88" s="2">
        <f>Coûts!$B$2/((1+B88)^A88)</f>
        <v>43587.211087335265</v>
      </c>
      <c r="F88" s="14">
        <f t="shared" si="9"/>
        <v>10487688.98491047</v>
      </c>
      <c r="G88" s="36">
        <f t="shared" si="5"/>
        <v>0.31621685634483476</v>
      </c>
      <c r="H88" s="37">
        <f t="shared" si="6"/>
        <v>-7171304.9437797293</v>
      </c>
    </row>
    <row r="89" spans="1:8" x14ac:dyDescent="0.25">
      <c r="A89" s="15">
        <v>84</v>
      </c>
      <c r="B89" s="1">
        <v>1.4999999999999999E-2</v>
      </c>
      <c r="C89" s="1">
        <f t="shared" si="7"/>
        <v>23146.790249896909</v>
      </c>
      <c r="D89" s="1">
        <f t="shared" si="8"/>
        <v>3339530.8313806364</v>
      </c>
      <c r="E89" s="2">
        <f>Coûts!$B$2/((1+B89)^A89)</f>
        <v>42943.065110675147</v>
      </c>
      <c r="F89" s="14">
        <f t="shared" si="9"/>
        <v>10530632.050021145</v>
      </c>
      <c r="G89" s="36">
        <f t="shared" si="5"/>
        <v>0.31712539337787715</v>
      </c>
      <c r="H89" s="37">
        <f t="shared" si="6"/>
        <v>-7191101.2186405091</v>
      </c>
    </row>
    <row r="90" spans="1:8" x14ac:dyDescent="0.25">
      <c r="A90" s="15">
        <v>85</v>
      </c>
      <c r="B90" s="1">
        <v>1.4999999999999999E-2</v>
      </c>
      <c r="C90" s="1">
        <f t="shared" si="7"/>
        <v>22804.719458026513</v>
      </c>
      <c r="D90" s="1">
        <f t="shared" si="8"/>
        <v>3362335.5508386628</v>
      </c>
      <c r="E90" s="2">
        <f>Coûts!$B$2/((1+B90)^A90)</f>
        <v>42308.438532684879</v>
      </c>
      <c r="F90" s="14">
        <f t="shared" si="9"/>
        <v>10572940.488553829</v>
      </c>
      <c r="G90" s="36">
        <f t="shared" si="5"/>
        <v>0.31801328632074466</v>
      </c>
      <c r="H90" s="37">
        <f t="shared" si="6"/>
        <v>-7210604.9377151672</v>
      </c>
    </row>
    <row r="91" spans="1:8" x14ac:dyDescent="0.25">
      <c r="A91" s="15">
        <v>86</v>
      </c>
      <c r="B91" s="1">
        <v>1.4999999999999999E-2</v>
      </c>
      <c r="C91" s="1">
        <f t="shared" si="7"/>
        <v>22467.703899533517</v>
      </c>
      <c r="D91" s="1">
        <f t="shared" si="8"/>
        <v>3384803.2547381963</v>
      </c>
      <c r="E91" s="2">
        <f>Coûts!$B$2/((1+B91)^A91)</f>
        <v>41683.190672595942</v>
      </c>
      <c r="F91" s="14">
        <f t="shared" si="9"/>
        <v>10614623.679226425</v>
      </c>
      <c r="G91" s="36">
        <f t="shared" si="5"/>
        <v>0.31888113578275012</v>
      </c>
      <c r="H91" s="37">
        <f t="shared" si="6"/>
        <v>-7229820.4244882278</v>
      </c>
    </row>
    <row r="92" spans="1:8" x14ac:dyDescent="0.25">
      <c r="A92" s="15">
        <v>87</v>
      </c>
      <c r="B92" s="1">
        <v>1.4999999999999999E-2</v>
      </c>
      <c r="C92" s="1">
        <f t="shared" si="7"/>
        <v>22135.668866535489</v>
      </c>
      <c r="D92" s="1">
        <f t="shared" si="8"/>
        <v>3406938.9236047319</v>
      </c>
      <c r="E92" s="2">
        <f>Coûts!$B$2/((1+B92)^A92)</f>
        <v>41067.182928665963</v>
      </c>
      <c r="F92" s="14">
        <f t="shared" si="9"/>
        <v>10655690.862155091</v>
      </c>
      <c r="G92" s="36">
        <f t="shared" si="5"/>
        <v>0.31972951990422943</v>
      </c>
      <c r="H92" s="37">
        <f t="shared" si="6"/>
        <v>-7248751.9385503586</v>
      </c>
    </row>
    <row r="93" spans="1:8" x14ac:dyDescent="0.25">
      <c r="A93" s="15">
        <v>88</v>
      </c>
      <c r="B93" s="1">
        <v>1.4999999999999999E-2</v>
      </c>
      <c r="C93" s="1">
        <f t="shared" si="7"/>
        <v>21808.540755207381</v>
      </c>
      <c r="D93" s="1">
        <f t="shared" si="8"/>
        <v>3428747.4643599391</v>
      </c>
      <c r="E93" s="2">
        <f>Coûts!$B$2/((1+B93)^A93)</f>
        <v>40460.278747454155</v>
      </c>
      <c r="F93" s="14">
        <f t="shared" si="9"/>
        <v>10696151.140902545</v>
      </c>
      <c r="G93" s="36">
        <f t="shared" si="5"/>
        <v>0.3205589953986589</v>
      </c>
      <c r="H93" s="37">
        <f t="shared" si="6"/>
        <v>-7267403.6765426062</v>
      </c>
    </row>
    <row r="94" spans="1:8" x14ac:dyDescent="0.25">
      <c r="A94" s="15">
        <v>89</v>
      </c>
      <c r="B94" s="1">
        <v>1.4999999999999999E-2</v>
      </c>
      <c r="C94" s="1">
        <f t="shared" si="7"/>
        <v>21486.247049465401</v>
      </c>
      <c r="D94" s="1">
        <f t="shared" si="8"/>
        <v>3450233.7114094044</v>
      </c>
      <c r="E94" s="2">
        <f>Coûts!$B$2/((1+B94)^A94)</f>
        <v>39862.343593550897</v>
      </c>
      <c r="F94" s="14">
        <f t="shared" si="9"/>
        <v>10736013.484496096</v>
      </c>
      <c r="G94" s="36">
        <f t="shared" si="5"/>
        <v>0.32137009853721732</v>
      </c>
      <c r="H94" s="37">
        <f t="shared" si="6"/>
        <v>-7285779.7730866913</v>
      </c>
    </row>
    <row r="95" spans="1:8" x14ac:dyDescent="0.25">
      <c r="A95" s="15">
        <v>90</v>
      </c>
      <c r="B95" s="1">
        <v>1.4999999999999999E-2</v>
      </c>
      <c r="C95" s="1">
        <f t="shared" si="7"/>
        <v>21168.716304892023</v>
      </c>
      <c r="D95" s="1">
        <f t="shared" si="8"/>
        <v>3471402.4277142966</v>
      </c>
      <c r="E95" s="2">
        <f>Coûts!$B$2/((1+B95)^A95)</f>
        <v>39273.244919754579</v>
      </c>
      <c r="F95" s="14">
        <f t="shared" si="9"/>
        <v>10775286.729415851</v>
      </c>
      <c r="G95" s="36">
        <f t="shared" si="5"/>
        <v>0.32216334607946789</v>
      </c>
      <c r="H95" s="37">
        <f t="shared" si="6"/>
        <v>-7303884.3017015541</v>
      </c>
    </row>
    <row r="96" spans="1:8" x14ac:dyDescent="0.25">
      <c r="A96" s="15">
        <v>91</v>
      </c>
      <c r="B96" s="1">
        <v>1.4999999999999999E-2</v>
      </c>
      <c r="C96" s="1">
        <f t="shared" si="7"/>
        <v>20855.878132898546</v>
      </c>
      <c r="D96" s="1">
        <f t="shared" si="8"/>
        <v>3492258.305847195</v>
      </c>
      <c r="E96" s="2">
        <f>Coûts!$B$2/((1+B96)^A96)</f>
        <v>38692.852137689246</v>
      </c>
      <c r="F96" s="14">
        <f t="shared" si="9"/>
        <v>10813979.581553539</v>
      </c>
      <c r="G96" s="36">
        <f t="shared" si="5"/>
        <v>0.32293923615356929</v>
      </c>
      <c r="H96" s="37">
        <f t="shared" si="6"/>
        <v>-7321721.2757063443</v>
      </c>
    </row>
    <row r="97" spans="1:8" x14ac:dyDescent="0.25">
      <c r="A97" s="15">
        <v>92</v>
      </c>
      <c r="B97" s="1">
        <v>1.4999999999999999E-2</v>
      </c>
      <c r="C97" s="1">
        <f t="shared" si="7"/>
        <v>20547.663185121728</v>
      </c>
      <c r="D97" s="1">
        <f t="shared" si="8"/>
        <v>3512805.9690323169</v>
      </c>
      <c r="E97" s="2">
        <f>Coûts!$B$2/((1+B97)^A97)</f>
        <v>38121.036588856412</v>
      </c>
      <c r="F97" s="14">
        <f t="shared" si="9"/>
        <v>10852100.618142396</v>
      </c>
      <c r="G97" s="36">
        <f t="shared" si="5"/>
        <v>0.32369824908918143</v>
      </c>
      <c r="H97" s="37">
        <f t="shared" si="6"/>
        <v>-7339294.6491100788</v>
      </c>
    </row>
    <row r="98" spans="1:8" x14ac:dyDescent="0.25">
      <c r="A98" s="15">
        <v>93</v>
      </c>
      <c r="B98" s="1">
        <v>1.4999999999999999E-2</v>
      </c>
      <c r="C98" s="1">
        <f t="shared" si="7"/>
        <v>20244.003138050961</v>
      </c>
      <c r="D98" s="1">
        <f t="shared" si="8"/>
        <v>3533049.9721703678</v>
      </c>
      <c r="E98" s="2">
        <f>Coûts!$B$2/((1+B98)^A98)</f>
        <v>37557.671516114686</v>
      </c>
      <c r="F98" s="14">
        <f t="shared" si="9"/>
        <v>10889658.289658511</v>
      </c>
      <c r="G98" s="36">
        <f t="shared" si="5"/>
        <v>0.32444084820600561</v>
      </c>
      <c r="H98" s="37">
        <f t="shared" si="6"/>
        <v>-7356608.3174881432</v>
      </c>
    </row>
    <row r="99" spans="1:8" x14ac:dyDescent="0.25">
      <c r="A99" s="15">
        <v>94</v>
      </c>
      <c r="B99" s="1">
        <v>1.4999999999999999E-2</v>
      </c>
      <c r="C99" s="1">
        <f t="shared" si="7"/>
        <v>19944.830677882728</v>
      </c>
      <c r="D99" s="1">
        <f t="shared" si="8"/>
        <v>3552994.8028482506</v>
      </c>
      <c r="E99" s="2">
        <f>Coûts!$B$2/((1+B99)^A99)</f>
        <v>37002.632035580988</v>
      </c>
      <c r="F99" s="14">
        <f t="shared" si="9"/>
        <v>10926660.921694092</v>
      </c>
      <c r="G99" s="36">
        <f t="shared" si="5"/>
        <v>0.32516748056069328</v>
      </c>
      <c r="H99" s="37">
        <f t="shared" si="6"/>
        <v>-7373666.1188458418</v>
      </c>
    </row>
    <row r="100" spans="1:8" x14ac:dyDescent="0.25">
      <c r="A100" s="15">
        <v>95</v>
      </c>
      <c r="B100" s="1">
        <v>1.4999999999999999E-2</v>
      </c>
      <c r="C100" s="1">
        <f t="shared" si="7"/>
        <v>19650.079485598748</v>
      </c>
      <c r="D100" s="1">
        <f t="shared" si="8"/>
        <v>3572644.8823338496</v>
      </c>
      <c r="E100" s="2">
        <f>Coûts!$B$2/((1+B100)^A100)</f>
        <v>36455.795108946782</v>
      </c>
      <c r="F100" s="14">
        <f t="shared" si="9"/>
        <v>10963116.716803038</v>
      </c>
      <c r="G100" s="36">
        <f t="shared" si="5"/>
        <v>0.32587857765466449</v>
      </c>
      <c r="H100" s="37">
        <f t="shared" si="6"/>
        <v>-7390471.8344691889</v>
      </c>
    </row>
    <row r="101" spans="1:8" x14ac:dyDescent="0.25">
      <c r="A101" s="15">
        <v>96</v>
      </c>
      <c r="B101" s="1">
        <v>1.4999999999999999E-2</v>
      </c>
      <c r="C101" s="1">
        <f t="shared" si="7"/>
        <v>19359.684222264779</v>
      </c>
      <c r="D101" s="1">
        <f t="shared" si="8"/>
        <v>3592004.5665561142</v>
      </c>
      <c r="E101" s="2">
        <f>Coûts!$B$2/((1+B101)^A101)</f>
        <v>35917.039516203738</v>
      </c>
      <c r="F101" s="14">
        <f t="shared" si="9"/>
        <v>10999033.756319242</v>
      </c>
      <c r="G101" s="36">
        <f t="shared" si="5"/>
        <v>0.32657455610520431</v>
      </c>
      <c r="H101" s="37">
        <f t="shared" si="6"/>
        <v>-7407029.1897631269</v>
      </c>
    </row>
    <row r="102" spans="1:8" x14ac:dyDescent="0.25">
      <c r="A102" s="15">
        <v>97</v>
      </c>
      <c r="B102" s="1">
        <v>1.4999999999999999E-2</v>
      </c>
      <c r="C102" s="1">
        <f t="shared" si="7"/>
        <v>19073.580514546586</v>
      </c>
      <c r="D102" s="1">
        <f t="shared" si="8"/>
        <v>3611078.1470706607</v>
      </c>
      <c r="E102" s="2">
        <f>Coûts!$B$2/((1+B102)^A102)</f>
        <v>35386.24582877216</v>
      </c>
      <c r="F102" s="14">
        <f t="shared" si="9"/>
        <v>11034420.002148014</v>
      </c>
      <c r="G102" s="36">
        <f t="shared" si="5"/>
        <v>0.32725581828204026</v>
      </c>
      <c r="H102" s="37">
        <f t="shared" si="6"/>
        <v>-7423341.8550773524</v>
      </c>
    </row>
    <row r="103" spans="1:8" x14ac:dyDescent="0.25">
      <c r="A103" s="15">
        <v>98</v>
      </c>
      <c r="B103" s="1">
        <v>1.4999999999999999E-2</v>
      </c>
      <c r="C103" s="1">
        <f t="shared" si="7"/>
        <v>18791.704940439984</v>
      </c>
      <c r="D103" s="1">
        <f t="shared" si="8"/>
        <v>3629869.8520111009</v>
      </c>
      <c r="E103" s="2">
        <f>Coûts!$B$2/((1+B103)^A103)</f>
        <v>34863.296383026762</v>
      </c>
      <c r="F103" s="14">
        <f t="shared" si="9"/>
        <v>11069283.298531041</v>
      </c>
      <c r="G103" s="36">
        <f t="shared" si="5"/>
        <v>0.32792275291145601</v>
      </c>
      <c r="H103" s="37">
        <f t="shared" si="6"/>
        <v>-7439413.4465199392</v>
      </c>
    </row>
    <row r="104" spans="1:8" x14ac:dyDescent="0.25">
      <c r="A104" s="15">
        <v>99</v>
      </c>
      <c r="B104" s="1">
        <v>1.4999999999999999E-2</v>
      </c>
      <c r="C104" s="1">
        <f t="shared" si="7"/>
        <v>18513.995015211807</v>
      </c>
      <c r="D104" s="1">
        <f t="shared" si="8"/>
        <v>3648383.8470263127</v>
      </c>
      <c r="E104" s="2">
        <f>Coûts!$B$2/((1+B104)^A104)</f>
        <v>34348.07525421356</v>
      </c>
      <c r="F104" s="14">
        <f t="shared" si="9"/>
        <v>11103631.373785254</v>
      </c>
      <c r="G104" s="36">
        <f t="shared" si="5"/>
        <v>0.32857573564985615</v>
      </c>
      <c r="H104" s="37">
        <f t="shared" si="6"/>
        <v>-7455247.5267589409</v>
      </c>
    </row>
    <row r="105" spans="1:8" ht="13.8" thickBot="1" x14ac:dyDescent="0.3">
      <c r="A105" s="16">
        <v>100</v>
      </c>
      <c r="B105" s="1">
        <v>1.4999999999999999E-2</v>
      </c>
      <c r="C105" s="3">
        <f t="shared" si="7"/>
        <v>18240.389177548583</v>
      </c>
      <c r="D105" s="3">
        <f t="shared" si="8"/>
        <v>3666624.2362038614</v>
      </c>
      <c r="E105" s="4">
        <f>Coûts!$B$2/((1+B105)^A105)</f>
        <v>33840.468230752282</v>
      </c>
      <c r="F105" s="17">
        <f>F104+E105</f>
        <v>11137471.842016006</v>
      </c>
      <c r="G105" s="38">
        <f t="shared" si="5"/>
        <v>0.32921512962857125</v>
      </c>
      <c r="H105" s="39">
        <f t="shared" si="6"/>
        <v>-7470847.6058121445</v>
      </c>
    </row>
  </sheetData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D33FA-1378-40D9-905F-AAFEBFC016FD}">
  <dimension ref="A1:J105"/>
  <sheetViews>
    <sheetView tabSelected="1" topLeftCell="A19" workbookViewId="0">
      <selection activeCell="M26" sqref="M26"/>
    </sheetView>
  </sheetViews>
  <sheetFormatPr baseColWidth="10" defaultColWidth="9.21875" defaultRowHeight="13.2" x14ac:dyDescent="0.25"/>
  <cols>
    <col min="1" max="1" width="11.44140625" customWidth="1"/>
    <col min="2" max="2" width="19.44140625" bestFit="1" customWidth="1"/>
    <col min="3" max="3" width="14.44140625" bestFit="1" customWidth="1"/>
    <col min="4" max="4" width="22.77734375" bestFit="1" customWidth="1"/>
    <col min="5" max="5" width="23.5546875" bestFit="1" customWidth="1"/>
    <col min="6" max="6" width="23.44140625" bestFit="1" customWidth="1"/>
    <col min="7" max="7" width="12" bestFit="1" customWidth="1"/>
    <col min="8" max="8" width="18.5546875" customWidth="1"/>
    <col min="9" max="256" width="11.44140625" customWidth="1"/>
  </cols>
  <sheetData>
    <row r="1" spans="1:8" x14ac:dyDescent="0.25">
      <c r="A1" s="21" t="s">
        <v>19</v>
      </c>
      <c r="B1" s="22">
        <f>Coûts!B1*0.7</f>
        <v>3034479</v>
      </c>
      <c r="C1" s="6"/>
      <c r="D1" s="6"/>
    </row>
    <row r="2" spans="1:8" ht="13.8" thickBot="1" x14ac:dyDescent="0.3">
      <c r="A2" s="23" t="s">
        <v>16</v>
      </c>
      <c r="B2" s="83">
        <f>DEMA!G24*1.3</f>
        <v>70063.272499999992</v>
      </c>
      <c r="C2" s="6"/>
      <c r="D2" s="6"/>
    </row>
    <row r="3" spans="1:8" ht="7.5" customHeight="1" x14ac:dyDescent="0.25"/>
    <row r="4" spans="1:8" ht="4.5" customHeight="1" thickBot="1" x14ac:dyDescent="0.3"/>
    <row r="5" spans="1:8" x14ac:dyDescent="0.25">
      <c r="A5" s="18" t="s">
        <v>20</v>
      </c>
      <c r="B5" s="19" t="s">
        <v>21</v>
      </c>
      <c r="C5" s="19" t="s">
        <v>22</v>
      </c>
      <c r="D5" s="19" t="s">
        <v>23</v>
      </c>
      <c r="E5" s="19" t="s">
        <v>24</v>
      </c>
      <c r="F5" s="19" t="s">
        <v>25</v>
      </c>
      <c r="G5" s="19" t="s">
        <v>26</v>
      </c>
      <c r="H5" s="20" t="s">
        <v>27</v>
      </c>
    </row>
    <row r="6" spans="1:8" x14ac:dyDescent="0.25">
      <c r="A6" s="15">
        <v>1</v>
      </c>
      <c r="B6" s="1">
        <v>2.5000000000000001E-2</v>
      </c>
      <c r="C6" s="1">
        <f>$B$2/((1+B6)^A6)</f>
        <v>68354.412195121942</v>
      </c>
      <c r="D6" s="1">
        <f>C6</f>
        <v>68354.412195121942</v>
      </c>
      <c r="E6" s="2">
        <f>Coûts!$B$2*0.7/((1+B6)^A6)</f>
        <v>102427.07317073172</v>
      </c>
      <c r="F6" s="14">
        <f>B1+E6</f>
        <v>3136906.0731707318</v>
      </c>
      <c r="G6" s="36">
        <f>D6/F6</f>
        <v>2.1790391742915801E-2</v>
      </c>
      <c r="H6" s="37">
        <f>D6-F6</f>
        <v>-3068551.6609756099</v>
      </c>
    </row>
    <row r="7" spans="1:8" x14ac:dyDescent="0.25">
      <c r="A7" s="15">
        <v>2</v>
      </c>
      <c r="B7" s="1">
        <v>2.5000000000000001E-2</v>
      </c>
      <c r="C7" s="1">
        <f>$B$2/((1+B7)^A7)</f>
        <v>66687.231409875065</v>
      </c>
      <c r="D7" s="1">
        <f>D6+C7</f>
        <v>135041.64360499702</v>
      </c>
      <c r="E7" s="2">
        <f>Coûts!$B$2*0.7/((1+B7)^A7)</f>
        <v>99928.851873884603</v>
      </c>
      <c r="F7" s="14">
        <f>F6+E7</f>
        <v>3236834.9250446162</v>
      </c>
      <c r="G7" s="36">
        <f t="shared" ref="G7:G70" si="0">D7/F7</f>
        <v>4.1720275124359524E-2</v>
      </c>
      <c r="H7" s="37">
        <f t="shared" ref="H7:H70" si="1">D7-F7</f>
        <v>-3101793.2814396191</v>
      </c>
    </row>
    <row r="8" spans="1:8" x14ac:dyDescent="0.25">
      <c r="A8" s="15">
        <v>3</v>
      </c>
      <c r="B8" s="1">
        <v>2.5000000000000001E-2</v>
      </c>
      <c r="C8" s="1">
        <f t="shared" ref="C8:C71" si="2">$B$2/((1+B8)^A8)</f>
        <v>65060.713570609827</v>
      </c>
      <c r="D8" s="1">
        <f t="shared" ref="D8:D71" si="3">D7+C8</f>
        <v>200102.35717560686</v>
      </c>
      <c r="E8" s="2">
        <f>Coûts!$B$2*0.7/((1+B8)^A8)</f>
        <v>97491.562803789857</v>
      </c>
      <c r="F8" s="14">
        <f t="shared" ref="F8:F71" si="4">F7+E8</f>
        <v>3334326.4878484062</v>
      </c>
      <c r="G8" s="36">
        <f t="shared" si="0"/>
        <v>6.0012826549786992E-2</v>
      </c>
      <c r="H8" s="37">
        <f t="shared" si="1"/>
        <v>-3134224.1306727994</v>
      </c>
    </row>
    <row r="9" spans="1:8" x14ac:dyDescent="0.25">
      <c r="A9" s="15">
        <v>4</v>
      </c>
      <c r="B9" s="1">
        <v>2.5000000000000001E-2</v>
      </c>
      <c r="C9" s="1">
        <f t="shared" si="2"/>
        <v>63473.866898155939</v>
      </c>
      <c r="D9" s="1">
        <f t="shared" si="3"/>
        <v>263576.22407376277</v>
      </c>
      <c r="E9" s="2">
        <f>Coûts!$B$2*0.7/((1+B9)^A9)</f>
        <v>95113.719808575479</v>
      </c>
      <c r="F9" s="14">
        <f t="shared" si="4"/>
        <v>3429440.2076569819</v>
      </c>
      <c r="G9" s="36">
        <f t="shared" si="0"/>
        <v>7.6856923612568226E-2</v>
      </c>
      <c r="H9" s="37">
        <f t="shared" si="1"/>
        <v>-3165863.9835832193</v>
      </c>
    </row>
    <row r="10" spans="1:8" x14ac:dyDescent="0.25">
      <c r="A10" s="15">
        <v>5</v>
      </c>
      <c r="B10" s="1">
        <v>2.5000000000000001E-2</v>
      </c>
      <c r="C10" s="1">
        <f t="shared" si="2"/>
        <v>61925.723803078967</v>
      </c>
      <c r="D10" s="1">
        <f t="shared" si="3"/>
        <v>325501.94787684176</v>
      </c>
      <c r="E10" s="2">
        <f>Coûts!$B$2*0.7/((1+B10)^A10)</f>
        <v>92793.872983976093</v>
      </c>
      <c r="F10" s="14">
        <f t="shared" si="4"/>
        <v>3522234.0806409582</v>
      </c>
      <c r="G10" s="36">
        <f t="shared" si="0"/>
        <v>9.2413491103807782E-2</v>
      </c>
      <c r="H10" s="37">
        <f t="shared" si="1"/>
        <v>-3196732.1327641164</v>
      </c>
    </row>
    <row r="11" spans="1:8" x14ac:dyDescent="0.25">
      <c r="A11" s="15">
        <v>6</v>
      </c>
      <c r="B11" s="1">
        <v>2.5000000000000001E-2</v>
      </c>
      <c r="C11" s="1">
        <f t="shared" si="2"/>
        <v>60415.340295686801</v>
      </c>
      <c r="D11" s="1">
        <f t="shared" si="3"/>
        <v>385917.28817252856</v>
      </c>
      <c r="E11" s="2">
        <f>Coûts!$B$2*0.7/((1+B11)^A11)</f>
        <v>90530.607789244968</v>
      </c>
      <c r="F11" s="14">
        <f t="shared" si="4"/>
        <v>3612764.6884302031</v>
      </c>
      <c r="G11" s="36">
        <f t="shared" si="0"/>
        <v>0.10682048831146404</v>
      </c>
      <c r="H11" s="37">
        <f t="shared" si="1"/>
        <v>-3226847.4002576745</v>
      </c>
    </row>
    <row r="12" spans="1:8" x14ac:dyDescent="0.25">
      <c r="A12" s="15">
        <v>7</v>
      </c>
      <c r="B12" s="1">
        <v>2.5000000000000001E-2</v>
      </c>
      <c r="C12" s="1">
        <f t="shared" si="2"/>
        <v>58941.795410426144</v>
      </c>
      <c r="D12" s="1">
        <f t="shared" si="3"/>
        <v>444859.08358295471</v>
      </c>
      <c r="E12" s="2">
        <f>Coûts!$B$2*0.7/((1+B12)^A12)</f>
        <v>88322.544184629238</v>
      </c>
      <c r="F12" s="14">
        <f t="shared" si="4"/>
        <v>3701087.2326148325</v>
      </c>
      <c r="G12" s="36">
        <f t="shared" si="0"/>
        <v>0.12019686530561995</v>
      </c>
      <c r="H12" s="37">
        <f t="shared" si="1"/>
        <v>-3256228.1490318775</v>
      </c>
    </row>
    <row r="13" spans="1:8" x14ac:dyDescent="0.25">
      <c r="A13" s="15">
        <v>8</v>
      </c>
      <c r="B13" s="1">
        <v>2.5000000000000001E-2</v>
      </c>
      <c r="C13" s="1">
        <f t="shared" si="2"/>
        <v>57504.190644318194</v>
      </c>
      <c r="D13" s="1">
        <f t="shared" si="3"/>
        <v>502363.27422727289</v>
      </c>
      <c r="E13" s="2">
        <f>Coûts!$B$2*0.7/((1+B13)^A13)</f>
        <v>86168.335789882185</v>
      </c>
      <c r="F13" s="14">
        <f t="shared" si="4"/>
        <v>3787255.5684047146</v>
      </c>
      <c r="G13" s="36">
        <f t="shared" si="0"/>
        <v>0.13264572858991946</v>
      </c>
      <c r="H13" s="37">
        <f t="shared" si="1"/>
        <v>-3284892.2941774419</v>
      </c>
    </row>
    <row r="14" spans="1:8" s="72" customFormat="1" x14ac:dyDescent="0.25">
      <c r="A14" s="66">
        <v>9</v>
      </c>
      <c r="B14" s="67">
        <v>2.5000000000000001E-2</v>
      </c>
      <c r="C14" s="67">
        <f t="shared" si="2"/>
        <v>56101.649409090933</v>
      </c>
      <c r="D14" s="67">
        <f t="shared" si="3"/>
        <v>558464.92363636382</v>
      </c>
      <c r="E14" s="2">
        <f>Coûts!$B$2*0.7/((1+B14)^A14)</f>
        <v>84066.669063299705</v>
      </c>
      <c r="F14" s="69">
        <f t="shared" si="4"/>
        <v>3871322.2374680145</v>
      </c>
      <c r="G14" s="70">
        <f t="shared" si="0"/>
        <v>0.14425689451302823</v>
      </c>
      <c r="H14" s="71">
        <f t="shared" si="1"/>
        <v>-3312857.3138316507</v>
      </c>
    </row>
    <row r="15" spans="1:8" x14ac:dyDescent="0.25">
      <c r="A15" s="15">
        <v>10</v>
      </c>
      <c r="B15" s="1">
        <v>2.5000000000000001E-2</v>
      </c>
      <c r="C15" s="1">
        <f t="shared" si="2"/>
        <v>54733.316496674081</v>
      </c>
      <c r="D15" s="1">
        <f t="shared" si="3"/>
        <v>613198.24013303791</v>
      </c>
      <c r="E15" s="2">
        <f>Coûts!$B$2*0.7/((1+B15)^A15)</f>
        <v>82016.262500780198</v>
      </c>
      <c r="F15" s="14">
        <f t="shared" si="4"/>
        <v>3953338.4999687946</v>
      </c>
      <c r="G15" s="36">
        <f t="shared" si="0"/>
        <v>0.15510896426852347</v>
      </c>
      <c r="H15" s="37">
        <f t="shared" si="1"/>
        <v>-3340140.2598357568</v>
      </c>
    </row>
    <row r="16" spans="1:8" x14ac:dyDescent="0.25">
      <c r="A16" s="15">
        <v>11</v>
      </c>
      <c r="B16" s="1">
        <v>2.5000000000000001E-2</v>
      </c>
      <c r="C16" s="1">
        <f t="shared" si="2"/>
        <v>53398.357557730807</v>
      </c>
      <c r="D16" s="1">
        <f t="shared" si="3"/>
        <v>666596.59769076877</v>
      </c>
      <c r="E16" s="2">
        <f>Coûts!$B$2*0.7/((1+B16)^A16)</f>
        <v>80015.86585441971</v>
      </c>
      <c r="F16" s="14">
        <f t="shared" si="4"/>
        <v>4033354.3658232144</v>
      </c>
      <c r="G16" s="36">
        <f t="shared" si="0"/>
        <v>0.16527102189165452</v>
      </c>
      <c r="H16" s="37">
        <f t="shared" si="1"/>
        <v>-3366757.7681324454</v>
      </c>
    </row>
    <row r="17" spans="1:8" x14ac:dyDescent="0.25">
      <c r="A17" s="15">
        <v>12</v>
      </c>
      <c r="B17" s="1">
        <v>2.5000000000000001E-2</v>
      </c>
      <c r="C17" s="1">
        <f t="shared" si="2"/>
        <v>52095.958592908115</v>
      </c>
      <c r="D17" s="1">
        <f t="shared" si="3"/>
        <v>718692.55628367688</v>
      </c>
      <c r="E17" s="2">
        <f>Coûts!$B$2*0.7/((1+B17)^A17)</f>
        <v>78064.259370165586</v>
      </c>
      <c r="F17" s="14">
        <f t="shared" si="4"/>
        <v>4111418.6251933798</v>
      </c>
      <c r="G17" s="36">
        <f t="shared" si="0"/>
        <v>0.17480403281723064</v>
      </c>
      <c r="H17" s="37">
        <f t="shared" si="1"/>
        <v>-3392726.0689097028</v>
      </c>
    </row>
    <row r="18" spans="1:8" x14ac:dyDescent="0.25">
      <c r="A18" s="15">
        <v>13</v>
      </c>
      <c r="B18" s="1">
        <v>2.5000000000000001E-2</v>
      </c>
      <c r="C18" s="1">
        <f t="shared" si="2"/>
        <v>50825.325456495724</v>
      </c>
      <c r="D18" s="1">
        <f t="shared" si="3"/>
        <v>769517.88174017263</v>
      </c>
      <c r="E18" s="2">
        <f>Coûts!$B$2*0.7/((1+B18)^A18)</f>
        <v>76160.253044063982</v>
      </c>
      <c r="F18" s="14">
        <f t="shared" si="4"/>
        <v>4187578.878237444</v>
      </c>
      <c r="G18" s="36">
        <f t="shared" si="0"/>
        <v>0.18376200284591737</v>
      </c>
      <c r="H18" s="37">
        <f t="shared" si="1"/>
        <v>-3418060.9964972716</v>
      </c>
    </row>
    <row r="19" spans="1:8" x14ac:dyDescent="0.25">
      <c r="A19" s="15">
        <v>14</v>
      </c>
      <c r="B19" s="1">
        <v>2.5000000000000001E-2</v>
      </c>
      <c r="C19" s="1">
        <f t="shared" si="2"/>
        <v>49585.683372190957</v>
      </c>
      <c r="D19" s="1">
        <f t="shared" si="3"/>
        <v>819103.56511236355</v>
      </c>
      <c r="E19" s="2">
        <f>Coûts!$B$2*0.7/((1+B19)^A19)</f>
        <v>74302.685896647803</v>
      </c>
      <c r="F19" s="14">
        <f t="shared" si="4"/>
        <v>4261881.5641340921</v>
      </c>
      <c r="G19" s="36">
        <f t="shared" si="0"/>
        <v>0.19219294407557871</v>
      </c>
      <c r="H19" s="37">
        <f t="shared" si="1"/>
        <v>-3442777.9990217285</v>
      </c>
    </row>
    <row r="20" spans="1:8" x14ac:dyDescent="0.25">
      <c r="A20" s="15">
        <v>15</v>
      </c>
      <c r="B20" s="1">
        <v>2.5000000000000001E-2</v>
      </c>
      <c r="C20" s="1">
        <f t="shared" si="2"/>
        <v>48376.276460674097</v>
      </c>
      <c r="D20" s="1">
        <f t="shared" si="3"/>
        <v>867479.84157303767</v>
      </c>
      <c r="E20" s="2">
        <f>Coûts!$B$2*0.7/((1+B20)^A20)</f>
        <v>72490.425265022233</v>
      </c>
      <c r="F20" s="14">
        <f t="shared" si="4"/>
        <v>4334371.9893991146</v>
      </c>
      <c r="G20" s="36">
        <f t="shared" si="0"/>
        <v>0.20013968429444809</v>
      </c>
      <c r="H20" s="37">
        <f t="shared" si="1"/>
        <v>-3466892.147826077</v>
      </c>
    </row>
    <row r="21" spans="1:8" x14ac:dyDescent="0.25">
      <c r="A21" s="15">
        <v>16</v>
      </c>
      <c r="B21" s="1">
        <v>2.5000000000000001E-2</v>
      </c>
      <c r="C21" s="1">
        <f t="shared" si="2"/>
        <v>47196.367278706435</v>
      </c>
      <c r="D21" s="1">
        <f t="shared" si="3"/>
        <v>914676.20885174407</v>
      </c>
      <c r="E21" s="2">
        <f>Coûts!$B$2*0.7/((1+B21)^A21)</f>
        <v>70722.366112216812</v>
      </c>
      <c r="F21" s="14">
        <f t="shared" si="4"/>
        <v>4405094.355511331</v>
      </c>
      <c r="G21" s="36">
        <f t="shared" si="0"/>
        <v>0.20764054865416634</v>
      </c>
      <c r="H21" s="37">
        <f t="shared" si="1"/>
        <v>-3490418.146659587</v>
      </c>
    </row>
    <row r="22" spans="1:8" x14ac:dyDescent="0.25">
      <c r="A22" s="15">
        <v>17</v>
      </c>
      <c r="B22" s="1">
        <v>2.5000000000000001E-2</v>
      </c>
      <c r="C22" s="1">
        <f t="shared" si="2"/>
        <v>46045.236369469698</v>
      </c>
      <c r="D22" s="1">
        <f t="shared" si="3"/>
        <v>960721.44522121374</v>
      </c>
      <c r="E22" s="2">
        <f>Coûts!$B$2*0.7/((1+B22)^A22)</f>
        <v>68997.430353382268</v>
      </c>
      <c r="F22" s="14">
        <f t="shared" si="4"/>
        <v>4474091.7858647136</v>
      </c>
      <c r="G22" s="36">
        <f t="shared" si="0"/>
        <v>0.2147299365329256</v>
      </c>
      <c r="H22" s="37">
        <f t="shared" si="1"/>
        <v>-3513370.3406435</v>
      </c>
    </row>
    <row r="23" spans="1:8" x14ac:dyDescent="0.25">
      <c r="A23" s="41">
        <v>18</v>
      </c>
      <c r="B23" s="42">
        <v>2.5000000000000001E-2</v>
      </c>
      <c r="C23" s="42">
        <f t="shared" si="2"/>
        <v>44922.181823872874</v>
      </c>
      <c r="D23" s="42">
        <f t="shared" si="3"/>
        <v>1005643.6270450866</v>
      </c>
      <c r="E23" s="2">
        <f>Coûts!$B$2*0.7/((1+B23)^A23)</f>
        <v>67314.566198421715</v>
      </c>
      <c r="F23" s="44">
        <f t="shared" si="4"/>
        <v>4541406.3520631352</v>
      </c>
      <c r="G23" s="45">
        <f t="shared" si="0"/>
        <v>0.22143881191962228</v>
      </c>
      <c r="H23" s="37">
        <f t="shared" si="1"/>
        <v>-3535762.7250180487</v>
      </c>
    </row>
    <row r="24" spans="1:8" x14ac:dyDescent="0.25">
      <c r="A24" s="15">
        <v>19</v>
      </c>
      <c r="B24" s="1">
        <v>2.5000000000000001E-2</v>
      </c>
      <c r="C24" s="1">
        <f t="shared" si="2"/>
        <v>43826.518852558904</v>
      </c>
      <c r="D24" s="1">
        <f t="shared" si="3"/>
        <v>1049470.1458976455</v>
      </c>
      <c r="E24" s="2">
        <f>Coûts!$B$2*0.7/((1+B24)^A24)</f>
        <v>65672.747510655332</v>
      </c>
      <c r="F24" s="14">
        <f t="shared" si="4"/>
        <v>4607079.099573791</v>
      </c>
      <c r="G24" s="36">
        <f t="shared" si="0"/>
        <v>0.22779512207522851</v>
      </c>
      <c r="H24" s="37">
        <f t="shared" si="1"/>
        <v>-3557608.9536761455</v>
      </c>
    </row>
    <row r="25" spans="1:8" x14ac:dyDescent="0.25">
      <c r="A25" s="15">
        <v>20</v>
      </c>
      <c r="B25" s="1">
        <v>2.5000000000000001E-2</v>
      </c>
      <c r="C25" s="1">
        <f t="shared" si="2"/>
        <v>42757.579368350154</v>
      </c>
      <c r="D25" s="1">
        <f t="shared" si="3"/>
        <v>1092227.7252659956</v>
      </c>
      <c r="E25" s="2">
        <f>Coûts!$B$2*0.7/((1+B25)^A25)</f>
        <v>64070.97318112717</v>
      </c>
      <c r="F25" s="14">
        <f t="shared" si="4"/>
        <v>4671150.0727549186</v>
      </c>
      <c r="G25" s="36">
        <f t="shared" si="0"/>
        <v>0.23382415641847043</v>
      </c>
      <c r="H25" s="37">
        <f t="shared" si="1"/>
        <v>-3578922.347488923</v>
      </c>
    </row>
    <row r="26" spans="1:8" x14ac:dyDescent="0.25">
      <c r="A26" s="15">
        <v>21</v>
      </c>
      <c r="B26" s="1">
        <v>2.5000000000000001E-2</v>
      </c>
      <c r="C26" s="1">
        <f t="shared" si="2"/>
        <v>41714.711578878203</v>
      </c>
      <c r="D26" s="1">
        <f t="shared" si="3"/>
        <v>1133942.4368448737</v>
      </c>
      <c r="E26" s="2">
        <f>Coûts!$B$2*0.7/((1+B26)^A26)</f>
        <v>62508.266518172852</v>
      </c>
      <c r="F26" s="14">
        <f t="shared" si="4"/>
        <v>4733658.3392730914</v>
      </c>
      <c r="G26" s="36">
        <f t="shared" si="0"/>
        <v>0.23954885536141246</v>
      </c>
      <c r="H26" s="37">
        <f t="shared" si="1"/>
        <v>-3599715.9024282177</v>
      </c>
    </row>
    <row r="27" spans="1:8" x14ac:dyDescent="0.25">
      <c r="A27" s="15">
        <v>22</v>
      </c>
      <c r="B27" s="1">
        <v>2.5000000000000001E-2</v>
      </c>
      <c r="C27" s="1">
        <f t="shared" si="2"/>
        <v>40697.279589149468</v>
      </c>
      <c r="D27" s="1">
        <f t="shared" si="3"/>
        <v>1174639.7164340231</v>
      </c>
      <c r="E27" s="2">
        <f>Coûts!$B$2*0.7/((1+B27)^A27)</f>
        <v>60983.674651875954</v>
      </c>
      <c r="F27" s="14">
        <f t="shared" si="4"/>
        <v>4794642.0139249675</v>
      </c>
      <c r="G27" s="36">
        <f t="shared" si="0"/>
        <v>0.24499007705320736</v>
      </c>
      <c r="H27" s="37">
        <f t="shared" si="1"/>
        <v>-3620002.2974909442</v>
      </c>
    </row>
    <row r="28" spans="1:8" x14ac:dyDescent="0.25">
      <c r="A28" s="15">
        <v>23</v>
      </c>
      <c r="B28" s="1">
        <v>2.5000000000000001E-2</v>
      </c>
      <c r="C28" s="1">
        <f t="shared" si="2"/>
        <v>39704.663013804362</v>
      </c>
      <c r="D28" s="1">
        <f t="shared" si="3"/>
        <v>1214344.3794478276</v>
      </c>
      <c r="E28" s="2">
        <f>Coûts!$B$2*0.7/((1+B28)^A28)</f>
        <v>59496.267953049712</v>
      </c>
      <c r="F28" s="14">
        <f t="shared" si="4"/>
        <v>4854138.2818780169</v>
      </c>
      <c r="G28" s="36">
        <f t="shared" si="0"/>
        <v>0.25016682857621642</v>
      </c>
      <c r="H28" s="37">
        <f t="shared" si="1"/>
        <v>-3639793.9024301893</v>
      </c>
    </row>
    <row r="29" spans="1:8" x14ac:dyDescent="0.25">
      <c r="A29" s="15">
        <v>24</v>
      </c>
      <c r="B29" s="1">
        <v>2.5000000000000001E-2</v>
      </c>
      <c r="C29" s="1">
        <f t="shared" si="2"/>
        <v>38736.256598833526</v>
      </c>
      <c r="D29" s="1">
        <f t="shared" si="3"/>
        <v>1253080.6360466611</v>
      </c>
      <c r="E29" s="2">
        <f>Coûts!$B$2*0.7/((1+B29)^A29)</f>
        <v>58045.139466389963</v>
      </c>
      <c r="F29" s="14">
        <f t="shared" si="4"/>
        <v>4912183.4213444069</v>
      </c>
      <c r="G29" s="36">
        <f t="shared" si="0"/>
        <v>0.25509646700116656</v>
      </c>
      <c r="H29" s="37">
        <f t="shared" si="1"/>
        <v>-3659102.7852977458</v>
      </c>
    </row>
    <row r="30" spans="1:8" x14ac:dyDescent="0.25">
      <c r="A30" s="15">
        <v>25</v>
      </c>
      <c r="B30" s="1">
        <v>2.5000000000000001E-2</v>
      </c>
      <c r="C30" s="1">
        <f t="shared" si="2"/>
        <v>37791.469852520517</v>
      </c>
      <c r="D30" s="1">
        <f t="shared" si="3"/>
        <v>1290872.1058991817</v>
      </c>
      <c r="E30" s="2">
        <f>Coûts!$B$2*0.7/((1+B30)^A30)</f>
        <v>56629.404357453634</v>
      </c>
      <c r="F30" s="14">
        <f t="shared" si="4"/>
        <v>4968812.8257018607</v>
      </c>
      <c r="G30" s="36">
        <f t="shared" si="0"/>
        <v>0.25979487478819285</v>
      </c>
      <c r="H30" s="37">
        <f t="shared" si="1"/>
        <v>-3677940.719802679</v>
      </c>
    </row>
    <row r="31" spans="1:8" x14ac:dyDescent="0.25">
      <c r="A31" s="15">
        <v>26</v>
      </c>
      <c r="B31" s="1">
        <v>2.5000000000000001E-2</v>
      </c>
      <c r="C31" s="1">
        <f t="shared" si="2"/>
        <v>36869.726685385875</v>
      </c>
      <c r="D31" s="1">
        <f t="shared" si="3"/>
        <v>1327741.8325845676</v>
      </c>
      <c r="E31" s="2">
        <f>Coûts!$B$2*0.7/((1+B31)^A31)</f>
        <v>55248.199373125499</v>
      </c>
      <c r="F31" s="14">
        <f t="shared" si="4"/>
        <v>5024061.0250749858</v>
      </c>
      <c r="G31" s="36">
        <f t="shared" si="0"/>
        <v>0.26427661327317387</v>
      </c>
      <c r="H31" s="37">
        <f t="shared" si="1"/>
        <v>-3696319.1924904184</v>
      </c>
    </row>
    <row r="32" spans="1:8" s="72" customFormat="1" x14ac:dyDescent="0.25">
      <c r="A32" s="66">
        <v>27</v>
      </c>
      <c r="B32" s="67">
        <v>2.5000000000000001E-2</v>
      </c>
      <c r="C32" s="67">
        <f t="shared" si="2"/>
        <v>35970.465058913047</v>
      </c>
      <c r="D32" s="67">
        <f t="shared" si="3"/>
        <v>1363712.2976434806</v>
      </c>
      <c r="E32" s="2">
        <f>Coûts!$B$2*0.7/((1+B32)^A32)</f>
        <v>53900.68231524439</v>
      </c>
      <c r="F32" s="69">
        <f t="shared" si="4"/>
        <v>5077961.7073902301</v>
      </c>
      <c r="G32" s="70">
        <f t="shared" si="0"/>
        <v>0.26855505736854945</v>
      </c>
      <c r="H32" s="71">
        <f t="shared" si="1"/>
        <v>-3714249.4097467493</v>
      </c>
    </row>
    <row r="33" spans="1:8" x14ac:dyDescent="0.25">
      <c r="A33" s="15">
        <v>28</v>
      </c>
      <c r="B33" s="1">
        <v>2.5000000000000001E-2</v>
      </c>
      <c r="C33" s="1">
        <f t="shared" si="2"/>
        <v>35093.136642842001</v>
      </c>
      <c r="D33" s="1">
        <f t="shared" si="3"/>
        <v>1398805.4342863227</v>
      </c>
      <c r="E33" s="2">
        <f>Coûts!$B$2*0.7/((1+B33)^A33)</f>
        <v>52586.031527067702</v>
      </c>
      <c r="F33" s="14">
        <f t="shared" si="4"/>
        <v>5130547.7389172977</v>
      </c>
      <c r="G33" s="36">
        <f t="shared" si="0"/>
        <v>0.2726425141073755</v>
      </c>
      <c r="H33" s="37">
        <f t="shared" si="1"/>
        <v>-3731742.3046309752</v>
      </c>
    </row>
    <row r="34" spans="1:8" x14ac:dyDescent="0.25">
      <c r="A34" s="15">
        <v>29</v>
      </c>
      <c r="B34" s="1">
        <v>2.5000000000000001E-2</v>
      </c>
      <c r="C34" s="1">
        <f t="shared" si="2"/>
        <v>34237.206480821464</v>
      </c>
      <c r="D34" s="1">
        <f t="shared" si="3"/>
        <v>1433042.640767144</v>
      </c>
      <c r="E34" s="2">
        <f>Coûts!$B$2*0.7/((1+B34)^A34)</f>
        <v>51303.445392261172</v>
      </c>
      <c r="F34" s="14">
        <f t="shared" si="4"/>
        <v>5181851.1843095589</v>
      </c>
      <c r="G34" s="36">
        <f t="shared" si="0"/>
        <v>0.27655032724720863</v>
      </c>
      <c r="H34" s="37">
        <f t="shared" si="1"/>
        <v>-3748808.5435424149</v>
      </c>
    </row>
    <row r="35" spans="1:8" x14ac:dyDescent="0.25">
      <c r="A35" s="53">
        <v>30</v>
      </c>
      <c r="B35" s="53">
        <v>2.5000000000000001E-2</v>
      </c>
      <c r="C35" s="53">
        <f t="shared" si="2"/>
        <v>33402.152664216068</v>
      </c>
      <c r="D35" s="53">
        <f t="shared" si="3"/>
        <v>1466444.79343136</v>
      </c>
      <c r="E35" s="2">
        <f>Coûts!$B$2*0.7/((1+B35)^A35)</f>
        <v>50052.141846108469</v>
      </c>
      <c r="F35" s="53">
        <f t="shared" si="4"/>
        <v>5231903.3261556672</v>
      </c>
      <c r="G35" s="55">
        <f t="shared" si="0"/>
        <v>0.28028896980955575</v>
      </c>
      <c r="H35" s="54">
        <f t="shared" si="1"/>
        <v>-3765458.5327243069</v>
      </c>
    </row>
    <row r="36" spans="1:8" x14ac:dyDescent="0.25">
      <c r="A36" s="15">
        <v>31</v>
      </c>
      <c r="B36" s="1">
        <v>2.5000000000000001E-2</v>
      </c>
      <c r="C36" s="1">
        <f t="shared" si="2"/>
        <v>32587.466013869325</v>
      </c>
      <c r="D36" s="1">
        <f t="shared" si="3"/>
        <v>1499032.2594452293</v>
      </c>
      <c r="E36" s="2">
        <f>Coûts!$B$2*0.7/((1+B36)^A36)</f>
        <v>48831.357898642396</v>
      </c>
      <c r="F36" s="14">
        <f t="shared" si="4"/>
        <v>5280734.6840543095</v>
      </c>
      <c r="G36" s="36">
        <f t="shared" si="0"/>
        <v>0.28386812614761781</v>
      </c>
      <c r="H36" s="37">
        <f t="shared" si="1"/>
        <v>-3781702.42460908</v>
      </c>
    </row>
    <row r="37" spans="1:8" x14ac:dyDescent="0.25">
      <c r="A37" s="15">
        <v>32</v>
      </c>
      <c r="B37" s="1">
        <v>2.5000000000000001E-2</v>
      </c>
      <c r="C37" s="1">
        <f t="shared" si="2"/>
        <v>31792.649769628617</v>
      </c>
      <c r="D37" s="1">
        <f t="shared" si="3"/>
        <v>1530824.909214858</v>
      </c>
      <c r="E37" s="2">
        <f>Coûts!$B$2*0.7/((1+B37)^A37)</f>
        <v>47640.349169407229</v>
      </c>
      <c r="F37" s="14">
        <f t="shared" si="4"/>
        <v>5328375.0332237165</v>
      </c>
      <c r="G37" s="36">
        <f t="shared" si="0"/>
        <v>0.28729676489920319</v>
      </c>
      <c r="H37" s="37">
        <f t="shared" si="1"/>
        <v>-3797550.1240088586</v>
      </c>
    </row>
    <row r="38" spans="1:8" x14ac:dyDescent="0.25">
      <c r="A38" s="15">
        <v>33</v>
      </c>
      <c r="B38" s="1">
        <v>2.5000000000000001E-2</v>
      </c>
      <c r="C38" s="1">
        <f t="shared" si="2"/>
        <v>31017.219287442553</v>
      </c>
      <c r="D38" s="1">
        <f t="shared" si="3"/>
        <v>1561842.1285023005</v>
      </c>
      <c r="E38" s="2">
        <f>Coûts!$B$2*0.7/((1+B38)^A38)</f>
        <v>46478.389433568031</v>
      </c>
      <c r="F38" s="14">
        <f t="shared" si="4"/>
        <v>5374853.4226572849</v>
      </c>
      <c r="G38" s="36">
        <f t="shared" si="0"/>
        <v>0.29058320398440524</v>
      </c>
      <c r="H38" s="37">
        <f t="shared" si="1"/>
        <v>-3813011.2941549844</v>
      </c>
    </row>
    <row r="39" spans="1:8" x14ac:dyDescent="0.25">
      <c r="A39" s="15">
        <v>34</v>
      </c>
      <c r="B39" s="1">
        <v>2.5000000000000001E-2</v>
      </c>
      <c r="C39" s="1">
        <f t="shared" si="2"/>
        <v>30260.701743846395</v>
      </c>
      <c r="D39" s="1">
        <f t="shared" si="3"/>
        <v>1592102.8302461468</v>
      </c>
      <c r="E39" s="2">
        <f>Coûts!$B$2*0.7/((1+B39)^A39)</f>
        <v>45344.770179090759</v>
      </c>
      <c r="F39" s="14">
        <f t="shared" si="4"/>
        <v>5420198.1928363759</v>
      </c>
      <c r="G39" s="36">
        <f t="shared" si="0"/>
        <v>0.29373516864205357</v>
      </c>
      <c r="H39" s="37">
        <f t="shared" si="1"/>
        <v>-3828095.3625902291</v>
      </c>
    </row>
    <row r="40" spans="1:8" x14ac:dyDescent="0.25">
      <c r="A40" s="15">
        <v>35</v>
      </c>
      <c r="B40" s="1">
        <v>2.5000000000000001E-2</v>
      </c>
      <c r="C40" s="1">
        <f t="shared" si="2"/>
        <v>29522.635847655023</v>
      </c>
      <c r="D40" s="1">
        <f t="shared" si="3"/>
        <v>1621625.4660938019</v>
      </c>
      <c r="E40" s="2">
        <f>Coûts!$B$2*0.7/((1+B40)^A40)</f>
        <v>44238.800174722695</v>
      </c>
      <c r="F40" s="14">
        <f t="shared" si="4"/>
        <v>5464436.9930110984</v>
      </c>
      <c r="G40" s="36">
        <f t="shared" si="0"/>
        <v>0.29675984335949473</v>
      </c>
      <c r="H40" s="37">
        <f t="shared" si="1"/>
        <v>-3842811.5269172965</v>
      </c>
    </row>
    <row r="41" spans="1:8" x14ac:dyDescent="0.25">
      <c r="A41" s="47">
        <v>36</v>
      </c>
      <c r="B41" s="48">
        <v>2.5000000000000001E-2</v>
      </c>
      <c r="C41" s="48">
        <f t="shared" si="2"/>
        <v>28802.571558687825</v>
      </c>
      <c r="D41" s="48">
        <f t="shared" si="3"/>
        <v>1650428.0376524897</v>
      </c>
      <c r="E41" s="2">
        <f>Coûts!$B$2*0.7/((1+B41)^A41)</f>
        <v>43159.805048509945</v>
      </c>
      <c r="F41" s="50">
        <f t="shared" si="4"/>
        <v>5507596.7980596079</v>
      </c>
      <c r="G41" s="51">
        <f t="shared" si="0"/>
        <v>0.29966391843243778</v>
      </c>
      <c r="H41" s="52">
        <f t="shared" si="1"/>
        <v>-3857168.7604071181</v>
      </c>
    </row>
    <row r="42" spans="1:8" x14ac:dyDescent="0.25">
      <c r="A42" s="15">
        <v>37</v>
      </c>
      <c r="B42" s="1">
        <v>2.5000000000000001E-2</v>
      </c>
      <c r="C42" s="1">
        <f t="shared" si="2"/>
        <v>28100.069813353977</v>
      </c>
      <c r="D42" s="1">
        <f t="shared" si="3"/>
        <v>1678528.1074658437</v>
      </c>
      <c r="E42" s="2">
        <f>Coûts!$B$2*0.7/((1+B42)^A42)</f>
        <v>42107.126876595074</v>
      </c>
      <c r="F42" s="14">
        <f t="shared" si="4"/>
        <v>5549703.9249362033</v>
      </c>
      <c r="G42" s="36">
        <f t="shared" si="0"/>
        <v>0.30245363179174267</v>
      </c>
      <c r="H42" s="37">
        <f t="shared" si="1"/>
        <v>-3871175.8174703596</v>
      </c>
    </row>
    <row r="43" spans="1:8" x14ac:dyDescent="0.25">
      <c r="A43" s="15">
        <v>38</v>
      </c>
      <c r="B43" s="1">
        <v>2.5000000000000001E-2</v>
      </c>
      <c r="C43" s="1">
        <f t="shared" si="2"/>
        <v>27414.702256930719</v>
      </c>
      <c r="D43" s="1">
        <f t="shared" si="3"/>
        <v>1705942.8097227744</v>
      </c>
      <c r="E43" s="2">
        <f>Coûts!$B$2*0.7/((1+B43)^A43)</f>
        <v>41080.123782043986</v>
      </c>
      <c r="F43" s="14">
        <f t="shared" si="4"/>
        <v>5590784.0487182476</v>
      </c>
      <c r="G43" s="36">
        <f t="shared" si="0"/>
        <v>0.30513480664914644</v>
      </c>
      <c r="H43" s="37">
        <f t="shared" si="1"/>
        <v>-3884841.2389954729</v>
      </c>
    </row>
    <row r="44" spans="1:8" x14ac:dyDescent="0.25">
      <c r="A44" s="15">
        <v>39</v>
      </c>
      <c r="B44" s="1">
        <v>2.5000000000000001E-2</v>
      </c>
      <c r="C44" s="1">
        <f t="shared" si="2"/>
        <v>26746.050982371427</v>
      </c>
      <c r="D44" s="1">
        <f t="shared" si="3"/>
        <v>1732688.8607051459</v>
      </c>
      <c r="E44" s="2">
        <f>Coûts!$B$2*0.7/((1+B44)^A44)</f>
        <v>40078.169543457545</v>
      </c>
      <c r="F44" s="14">
        <f t="shared" si="4"/>
        <v>5630862.2182617048</v>
      </c>
      <c r="G44" s="36">
        <f t="shared" si="0"/>
        <v>0.30771288544155528</v>
      </c>
      <c r="H44" s="37">
        <f t="shared" si="1"/>
        <v>-3898173.3575565591</v>
      </c>
    </row>
    <row r="45" spans="1:8" x14ac:dyDescent="0.25">
      <c r="A45" s="15">
        <v>40</v>
      </c>
      <c r="B45" s="1">
        <v>2.5000000000000001E-2</v>
      </c>
      <c r="C45" s="1">
        <f t="shared" si="2"/>
        <v>26093.708275484325</v>
      </c>
      <c r="D45" s="1">
        <f t="shared" si="3"/>
        <v>1758782.5689806303</v>
      </c>
      <c r="E45" s="2">
        <f>Coûts!$B$2*0.7/((1+B45)^A45)</f>
        <v>39100.653213129313</v>
      </c>
      <c r="F45" s="14">
        <f t="shared" si="4"/>
        <v>5669962.8714748342</v>
      </c>
      <c r="G45" s="36">
        <f t="shared" si="0"/>
        <v>0.31019296049167022</v>
      </c>
      <c r="H45" s="37">
        <f t="shared" si="1"/>
        <v>-3911180.3024942037</v>
      </c>
    </row>
    <row r="46" spans="1:8" x14ac:dyDescent="0.25">
      <c r="A46" s="15">
        <v>41</v>
      </c>
      <c r="B46" s="1">
        <v>2.5000000000000001E-2</v>
      </c>
      <c r="C46" s="1">
        <f t="shared" si="2"/>
        <v>25457.276366326172</v>
      </c>
      <c r="D46" s="1">
        <f t="shared" si="3"/>
        <v>1784239.8453469565</v>
      </c>
      <c r="E46" s="2">
        <f>Coûts!$B$2*0.7/((1+B46)^A46)</f>
        <v>38146.978744516404</v>
      </c>
      <c r="F46" s="14">
        <f t="shared" si="4"/>
        <v>5708109.8502193503</v>
      </c>
      <c r="G46" s="36">
        <f t="shared" si="0"/>
        <v>0.31257980174967936</v>
      </c>
      <c r="H46" s="37">
        <f t="shared" si="1"/>
        <v>-3923870.0048723938</v>
      </c>
    </row>
    <row r="47" spans="1:8" x14ac:dyDescent="0.25">
      <c r="A47" s="15">
        <v>42</v>
      </c>
      <c r="B47" s="1">
        <v>2.5000000000000001E-2</v>
      </c>
      <c r="C47" s="1">
        <f t="shared" si="2"/>
        <v>24836.367186659681</v>
      </c>
      <c r="D47" s="1">
        <f t="shared" si="3"/>
        <v>1809076.2125336162</v>
      </c>
      <c r="E47" s="2">
        <f>Coûts!$B$2*0.7/((1+B47)^A47)</f>
        <v>37216.564628796492</v>
      </c>
      <c r="F47" s="14">
        <f t="shared" si="4"/>
        <v>5745326.414848147</v>
      </c>
      <c r="G47" s="36">
        <f t="shared" si="0"/>
        <v>0.31487788193517835</v>
      </c>
      <c r="H47" s="37">
        <f t="shared" si="1"/>
        <v>-3936250.2023145305</v>
      </c>
    </row>
    <row r="48" spans="1:8" x14ac:dyDescent="0.25">
      <c r="A48" s="15">
        <v>43</v>
      </c>
      <c r="B48" s="1">
        <v>2.5000000000000001E-2</v>
      </c>
      <c r="C48" s="1">
        <f t="shared" si="2"/>
        <v>24230.602133326516</v>
      </c>
      <c r="D48" s="1">
        <f t="shared" si="3"/>
        <v>1833306.8146669427</v>
      </c>
      <c r="E48" s="2">
        <f>Coûts!$B$2*0.7/((1+B48)^A48)</f>
        <v>36308.843540289257</v>
      </c>
      <c r="F48" s="14">
        <f t="shared" si="4"/>
        <v>5781635.2583884364</v>
      </c>
      <c r="G48" s="36">
        <f t="shared" si="0"/>
        <v>0.31709139935921099</v>
      </c>
      <c r="H48" s="37">
        <f t="shared" si="1"/>
        <v>-3948328.4437214937</v>
      </c>
    </row>
    <row r="49" spans="1:10" x14ac:dyDescent="0.25">
      <c r="A49" s="15">
        <v>44</v>
      </c>
      <c r="B49" s="1">
        <v>2.5000000000000001E-2</v>
      </c>
      <c r="C49" s="1">
        <f t="shared" si="2"/>
        <v>23639.611837391727</v>
      </c>
      <c r="D49" s="1">
        <f t="shared" si="3"/>
        <v>1856946.4265043344</v>
      </c>
      <c r="E49" s="2">
        <f>Coûts!$B$2*0.7/((1+B49)^A49)</f>
        <v>35423.261990526116</v>
      </c>
      <c r="F49" s="14">
        <f t="shared" si="4"/>
        <v>5817058.5203789622</v>
      </c>
      <c r="G49" s="36">
        <f t="shared" si="0"/>
        <v>0.31922429867240881</v>
      </c>
      <c r="H49" s="37">
        <f t="shared" si="1"/>
        <v>-3960112.0938746277</v>
      </c>
    </row>
    <row r="50" spans="1:10" x14ac:dyDescent="0.25">
      <c r="A50" s="15">
        <v>45</v>
      </c>
      <c r="B50" s="1">
        <v>2.5000000000000001E-2</v>
      </c>
      <c r="C50" s="1">
        <f t="shared" si="2"/>
        <v>23063.035938918758</v>
      </c>
      <c r="D50" s="1">
        <f t="shared" si="3"/>
        <v>1880009.4624432533</v>
      </c>
      <c r="E50" s="2">
        <f>Coûts!$B$2*0.7/((1+B50)^A50)</f>
        <v>34559.279990757183</v>
      </c>
      <c r="F50" s="14">
        <f t="shared" si="4"/>
        <v>5851617.800369719</v>
      </c>
      <c r="G50" s="36">
        <f t="shared" si="0"/>
        <v>0.32128028975584666</v>
      </c>
      <c r="H50" s="37">
        <f t="shared" si="1"/>
        <v>-3971608.337926466</v>
      </c>
      <c r="J50">
        <f>2070-2021</f>
        <v>49</v>
      </c>
    </row>
    <row r="51" spans="1:10" x14ac:dyDescent="0.25">
      <c r="A51" s="15">
        <v>46</v>
      </c>
      <c r="B51" s="1">
        <v>2.5000000000000001E-2</v>
      </c>
      <c r="C51" s="1">
        <f t="shared" si="2"/>
        <v>22500.522867237818</v>
      </c>
      <c r="D51" s="1">
        <f t="shared" si="3"/>
        <v>1902509.9853104912</v>
      </c>
      <c r="E51" s="2">
        <f>Coûts!$B$2*0.7/((1+B51)^A51)</f>
        <v>33716.370722689942</v>
      </c>
      <c r="F51" s="14">
        <f t="shared" si="4"/>
        <v>5885334.1710924087</v>
      </c>
      <c r="G51" s="36">
        <f t="shared" si="0"/>
        <v>0.32326286494575651</v>
      </c>
      <c r="H51" s="37">
        <f t="shared" si="1"/>
        <v>-3982824.1857819175</v>
      </c>
    </row>
    <row r="52" spans="1:10" x14ac:dyDescent="0.25">
      <c r="A52" s="41">
        <v>47</v>
      </c>
      <c r="B52" s="42">
        <v>2.5000000000000001E-2</v>
      </c>
      <c r="C52" s="42">
        <f t="shared" si="2"/>
        <v>21951.729626573477</v>
      </c>
      <c r="D52" s="42">
        <f t="shared" si="3"/>
        <v>1924461.7149370646</v>
      </c>
      <c r="E52" s="2">
        <f>Coûts!$B$2*0.7/((1+B52)^A52)</f>
        <v>32894.020217258476</v>
      </c>
      <c r="F52" s="44">
        <f t="shared" si="4"/>
        <v>5918228.1913096672</v>
      </c>
      <c r="G52" s="45">
        <f t="shared" si="0"/>
        <v>0.32517531476108785</v>
      </c>
      <c r="H52" s="46">
        <f t="shared" si="1"/>
        <v>-3993766.4763726024</v>
      </c>
    </row>
    <row r="53" spans="1:10" x14ac:dyDescent="0.25">
      <c r="A53" s="15">
        <v>48</v>
      </c>
      <c r="B53" s="1">
        <v>2.5000000000000001E-2</v>
      </c>
      <c r="C53" s="1">
        <f t="shared" si="2"/>
        <v>21416.321586900955</v>
      </c>
      <c r="D53" s="1">
        <f t="shared" si="3"/>
        <v>1945878.0365239654</v>
      </c>
      <c r="E53" s="2">
        <f>Coûts!$B$2*0.7/((1+B53)^A53)</f>
        <v>32091.727041227783</v>
      </c>
      <c r="F53" s="14">
        <f t="shared" si="4"/>
        <v>5950319.9183508949</v>
      </c>
      <c r="G53" s="36">
        <f t="shared" si="0"/>
        <v>0.32702074228359423</v>
      </c>
      <c r="H53" s="37">
        <f t="shared" si="1"/>
        <v>-4004441.8818269297</v>
      </c>
    </row>
    <row r="54" spans="1:10" x14ac:dyDescent="0.25">
      <c r="A54" s="15">
        <v>49</v>
      </c>
      <c r="B54" s="1">
        <v>1.4999999999999999E-2</v>
      </c>
      <c r="C54" s="1">
        <f t="shared" si="2"/>
        <v>33779.587990147105</v>
      </c>
      <c r="D54" s="1">
        <f t="shared" si="3"/>
        <v>1979657.6245141125</v>
      </c>
      <c r="E54" s="2">
        <f>Coûts!$B$2*0.7/((1+B54)^A54)</f>
        <v>50617.717563971441</v>
      </c>
      <c r="F54" s="14">
        <f t="shared" si="4"/>
        <v>6000937.6359148668</v>
      </c>
      <c r="G54" s="36">
        <f t="shared" si="0"/>
        <v>0.32989138441734628</v>
      </c>
      <c r="H54" s="37">
        <f t="shared" si="1"/>
        <v>-4021280.0114007546</v>
      </c>
    </row>
    <row r="55" spans="1:10" s="72" customFormat="1" x14ac:dyDescent="0.25">
      <c r="A55" s="73">
        <v>50</v>
      </c>
      <c r="B55" s="73">
        <v>1.4999999999999999E-2</v>
      </c>
      <c r="C55" s="74">
        <f t="shared" si="2"/>
        <v>33280.382256302568</v>
      </c>
      <c r="D55" s="74">
        <f t="shared" si="3"/>
        <v>2012938.006770415</v>
      </c>
      <c r="E55" s="2">
        <f>Coûts!$B$2*0.7/((1+B55)^A55)</f>
        <v>49869.672476819149</v>
      </c>
      <c r="F55" s="76">
        <f t="shared" si="4"/>
        <v>6050807.3083916856</v>
      </c>
      <c r="G55" s="77">
        <f t="shared" si="0"/>
        <v>0.33267263427455884</v>
      </c>
      <c r="H55" s="78">
        <f t="shared" si="1"/>
        <v>-4037869.3016212704</v>
      </c>
    </row>
    <row r="56" spans="1:10" x14ac:dyDescent="0.25">
      <c r="A56" s="15">
        <v>51</v>
      </c>
      <c r="B56" s="1">
        <v>1.4999999999999999E-2</v>
      </c>
      <c r="C56" s="1">
        <f t="shared" si="2"/>
        <v>32788.55394709613</v>
      </c>
      <c r="D56" s="1">
        <f t="shared" si="3"/>
        <v>2045726.5607175112</v>
      </c>
      <c r="E56" s="2">
        <f>Coûts!$B$2*0.7/((1+B56)^A56)</f>
        <v>49132.682243171585</v>
      </c>
      <c r="F56" s="14">
        <f t="shared" si="4"/>
        <v>6099939.9906348567</v>
      </c>
      <c r="G56" s="36">
        <f t="shared" si="0"/>
        <v>0.33536830917325144</v>
      </c>
      <c r="H56" s="37">
        <f t="shared" si="1"/>
        <v>-4054213.4299173458</v>
      </c>
    </row>
    <row r="57" spans="1:10" x14ac:dyDescent="0.25">
      <c r="A57" s="15">
        <v>52</v>
      </c>
      <c r="B57" s="1">
        <v>1.4999999999999999E-2</v>
      </c>
      <c r="C57" s="1">
        <f t="shared" si="2"/>
        <v>32303.99403654792</v>
      </c>
      <c r="D57" s="1">
        <f t="shared" si="3"/>
        <v>2078030.5547540591</v>
      </c>
      <c r="E57" s="2">
        <f>Coûts!$B$2*0.7/((1+B57)^A57)</f>
        <v>48406.583490809455</v>
      </c>
      <c r="F57" s="14">
        <f t="shared" si="4"/>
        <v>6148346.5741256662</v>
      </c>
      <c r="G57" s="36">
        <f t="shared" si="0"/>
        <v>0.33798201348946699</v>
      </c>
      <c r="H57" s="37">
        <f t="shared" si="1"/>
        <v>-4070316.0193716073</v>
      </c>
    </row>
    <row r="58" spans="1:10" x14ac:dyDescent="0.25">
      <c r="A58" s="15">
        <v>53</v>
      </c>
      <c r="B58" s="1">
        <v>1.4999999999999999E-2</v>
      </c>
      <c r="C58" s="1">
        <f t="shared" si="2"/>
        <v>31826.595109899434</v>
      </c>
      <c r="D58" s="1">
        <f t="shared" si="3"/>
        <v>2109857.1498639584</v>
      </c>
      <c r="E58" s="2">
        <f>Coûts!$B$2*0.7/((1+B58)^A58)</f>
        <v>47691.215261881247</v>
      </c>
      <c r="F58" s="14">
        <f t="shared" si="4"/>
        <v>6196037.7893875474</v>
      </c>
      <c r="G58" s="36">
        <f t="shared" si="0"/>
        <v>0.34051715331331267</v>
      </c>
      <c r="H58" s="37">
        <f t="shared" si="1"/>
        <v>-4086180.6395235891</v>
      </c>
    </row>
    <row r="59" spans="1:10" x14ac:dyDescent="0.25">
      <c r="A59" s="15">
        <v>54</v>
      </c>
      <c r="B59" s="1">
        <v>1.4999999999999999E-2</v>
      </c>
      <c r="C59" s="1">
        <f t="shared" si="2"/>
        <v>31356.251339802406</v>
      </c>
      <c r="D59" s="1">
        <f t="shared" si="3"/>
        <v>2141213.4012037609</v>
      </c>
      <c r="E59" s="2">
        <f>Coûts!$B$2*0.7/((1+B59)^A59)</f>
        <v>46986.418977222915</v>
      </c>
      <c r="F59" s="14">
        <f t="shared" si="4"/>
        <v>6243024.2083647707</v>
      </c>
      <c r="G59" s="36">
        <f t="shared" si="0"/>
        <v>0.34297694991072392</v>
      </c>
      <c r="H59" s="37">
        <f t="shared" si="1"/>
        <v>-4101810.8071610099</v>
      </c>
    </row>
    <row r="60" spans="1:10" x14ac:dyDescent="0.25">
      <c r="A60" s="41">
        <v>55</v>
      </c>
      <c r="B60" s="1">
        <v>1.4999999999999999E-2</v>
      </c>
      <c r="C60" s="1">
        <f t="shared" si="2"/>
        <v>30892.858462859513</v>
      </c>
      <c r="D60" s="1">
        <f t="shared" si="3"/>
        <v>2172106.2596666203</v>
      </c>
      <c r="E60" s="2">
        <f>Coûts!$B$2*0.7/((1+B60)^A60)</f>
        <v>46292.038401204845</v>
      </c>
      <c r="F60" s="14">
        <f t="shared" si="4"/>
        <v>6289316.2467659758</v>
      </c>
      <c r="G60" s="36">
        <f t="shared" si="0"/>
        <v>0.34536445210296701</v>
      </c>
      <c r="H60" s="37">
        <f t="shared" si="1"/>
        <v>-4117209.9870993556</v>
      </c>
    </row>
    <row r="61" spans="1:10" x14ac:dyDescent="0.25">
      <c r="A61" s="15">
        <v>56</v>
      </c>
      <c r="B61" s="1">
        <v>1.4999999999999999E-2</v>
      </c>
      <c r="C61" s="1">
        <f t="shared" si="2"/>
        <v>30436.313756511838</v>
      </c>
      <c r="D61" s="1">
        <f t="shared" si="3"/>
        <v>2202542.5734231323</v>
      </c>
      <c r="E61" s="2">
        <f>Coûts!$B$2*0.7/((1+B61)^A61)</f>
        <v>45607.919607098367</v>
      </c>
      <c r="F61" s="14">
        <f t="shared" si="4"/>
        <v>6334924.1663730741</v>
      </c>
      <c r="G61" s="36">
        <f t="shared" si="0"/>
        <v>0.34768254766404744</v>
      </c>
      <c r="H61" s="37">
        <f t="shared" si="1"/>
        <v>-4132381.5929499418</v>
      </c>
    </row>
    <row r="62" spans="1:10" x14ac:dyDescent="0.25">
      <c r="A62" s="41">
        <v>57</v>
      </c>
      <c r="B62" s="1">
        <v>1.4999999999999999E-2</v>
      </c>
      <c r="C62" s="1">
        <f t="shared" si="2"/>
        <v>29986.516016267822</v>
      </c>
      <c r="D62" s="1">
        <f t="shared" si="3"/>
        <v>2232529.0894394</v>
      </c>
      <c r="E62" s="2">
        <f>Coûts!$B$2*0.7/((1+B62)^A62)</f>
        <v>44933.910942954062</v>
      </c>
      <c r="F62" s="14">
        <f t="shared" si="4"/>
        <v>6379858.0773160281</v>
      </c>
      <c r="G62" s="36">
        <f t="shared" si="0"/>
        <v>0.34993397382573327</v>
      </c>
      <c r="H62" s="37">
        <f t="shared" si="1"/>
        <v>-4147328.9878766281</v>
      </c>
    </row>
    <row r="63" spans="1:10" x14ac:dyDescent="0.25">
      <c r="A63" s="15">
        <v>58</v>
      </c>
      <c r="B63" s="1">
        <v>1.4999999999999999E-2</v>
      </c>
      <c r="C63" s="1">
        <f t="shared" si="2"/>
        <v>29543.365533268799</v>
      </c>
      <c r="D63" s="1">
        <f t="shared" si="3"/>
        <v>2262072.454972669</v>
      </c>
      <c r="E63" s="2">
        <f>Coûts!$B$2*0.7/((1+B63)^A63)</f>
        <v>44269.86299798431</v>
      </c>
      <c r="F63" s="14">
        <f t="shared" si="4"/>
        <v>6424127.9403140126</v>
      </c>
      <c r="G63" s="36">
        <f t="shared" si="0"/>
        <v>0.35212132697066095</v>
      </c>
      <c r="H63" s="37">
        <f t="shared" si="1"/>
        <v>-4162055.4853413436</v>
      </c>
    </row>
    <row r="64" spans="1:10" x14ac:dyDescent="0.25">
      <c r="A64" s="15">
        <v>59</v>
      </c>
      <c r="B64" s="1">
        <v>1.4999999999999999E-2</v>
      </c>
      <c r="C64" s="1">
        <f t="shared" si="2"/>
        <v>29106.764072186008</v>
      </c>
      <c r="D64" s="1">
        <f t="shared" si="3"/>
        <v>2291179.2190448549</v>
      </c>
      <c r="E64" s="2">
        <f>Coûts!$B$2*0.7/((1+B64)^A64)</f>
        <v>43615.62856944267</v>
      </c>
      <c r="F64" s="14">
        <f t="shared" si="4"/>
        <v>6467743.5688834554</v>
      </c>
      <c r="G64" s="36">
        <f t="shared" si="0"/>
        <v>0.35424707158579999</v>
      </c>
      <c r="H64" s="37">
        <f t="shared" si="1"/>
        <v>-4176564.3498386005</v>
      </c>
    </row>
    <row r="65" spans="1:8" x14ac:dyDescent="0.25">
      <c r="A65" s="15">
        <v>60</v>
      </c>
      <c r="B65" s="1">
        <v>1.4999999999999999E-2</v>
      </c>
      <c r="C65" s="1">
        <f t="shared" si="2"/>
        <v>28676.614849444355</v>
      </c>
      <c r="D65" s="1">
        <f t="shared" si="3"/>
        <v>2319855.8338942993</v>
      </c>
      <c r="E65" s="2">
        <f>Coûts!$B$2*0.7/((1+B65)^A65)</f>
        <v>42971.062629992797</v>
      </c>
      <c r="F65" s="14">
        <f t="shared" si="4"/>
        <v>6510714.6315134484</v>
      </c>
      <c r="G65" s="36">
        <f t="shared" si="0"/>
        <v>0.35631354854129693</v>
      </c>
      <c r="H65" s="37">
        <f t="shared" si="1"/>
        <v>-4190858.7976191491</v>
      </c>
    </row>
    <row r="66" spans="1:8" x14ac:dyDescent="0.25">
      <c r="A66" s="15">
        <v>61</v>
      </c>
      <c r="B66" s="1">
        <v>1.4999999999999999E-2</v>
      </c>
      <c r="C66" s="1">
        <f t="shared" si="2"/>
        <v>28252.822511767834</v>
      </c>
      <c r="D66" s="1">
        <f t="shared" si="3"/>
        <v>2348108.6564060673</v>
      </c>
      <c r="E66" s="2">
        <f>Coûts!$B$2*0.7/((1+B66)^A66)</f>
        <v>42336.0222955594</v>
      </c>
      <c r="F66" s="14">
        <f t="shared" si="4"/>
        <v>6553050.6538090082</v>
      </c>
      <c r="G66" s="36">
        <f t="shared" si="0"/>
        <v>0.35832298275326352</v>
      </c>
      <c r="H66" s="37">
        <f t="shared" si="1"/>
        <v>-4204941.9974029409</v>
      </c>
    </row>
    <row r="67" spans="1:8" x14ac:dyDescent="0.25">
      <c r="A67" s="15">
        <v>62</v>
      </c>
      <c r="B67" s="1">
        <v>1.4999999999999999E-2</v>
      </c>
      <c r="C67" s="1">
        <f t="shared" si="2"/>
        <v>27835.293115042208</v>
      </c>
      <c r="D67" s="1">
        <f t="shared" si="3"/>
        <v>2375943.9495211095</v>
      </c>
      <c r="E67" s="2">
        <f>Coûts!$B$2*0.7/((1+B67)^A67)</f>
        <v>41710.36679365459</v>
      </c>
      <c r="F67" s="14">
        <f t="shared" si="4"/>
        <v>6594761.020602663</v>
      </c>
      <c r="G67" s="36">
        <f t="shared" si="0"/>
        <v>0.36027749028333761</v>
      </c>
      <c r="H67" s="37">
        <f t="shared" si="1"/>
        <v>-4218817.0710815536</v>
      </c>
    </row>
    <row r="68" spans="1:8" x14ac:dyDescent="0.25">
      <c r="A68" s="15">
        <v>63</v>
      </c>
      <c r="B68" s="1">
        <v>1.4999999999999999E-2</v>
      </c>
      <c r="C68" s="1">
        <f t="shared" si="2"/>
        <v>27423.934103489864</v>
      </c>
      <c r="D68" s="1">
        <f t="shared" si="3"/>
        <v>2403367.8836245993</v>
      </c>
      <c r="E68" s="2">
        <f>Coûts!$B$2*0.7/((1+B68)^A68)</f>
        <v>41093.957432172014</v>
      </c>
      <c r="F68" s="14">
        <f t="shared" si="4"/>
        <v>6635854.9780348353</v>
      </c>
      <c r="G68" s="36">
        <f t="shared" si="0"/>
        <v>0.36217908492272999</v>
      </c>
      <c r="H68" s="37">
        <f t="shared" si="1"/>
        <v>-4232487.094410236</v>
      </c>
    </row>
    <row r="69" spans="1:8" x14ac:dyDescent="0.25">
      <c r="A69" s="15">
        <v>64</v>
      </c>
      <c r="B69" s="1">
        <v>1.4999999999999999E-2</v>
      </c>
      <c r="C69" s="1">
        <f t="shared" si="2"/>
        <v>27018.654289152579</v>
      </c>
      <c r="D69" s="1">
        <f t="shared" si="3"/>
        <v>2430386.5379137518</v>
      </c>
      <c r="E69" s="2">
        <f>Coûts!$B$2*0.7/((1+B69)^A69)</f>
        <v>40486.657568642382</v>
      </c>
      <c r="F69" s="14">
        <f t="shared" si="4"/>
        <v>6676341.6356034772</v>
      </c>
      <c r="G69" s="36">
        <f t="shared" si="0"/>
        <v>0.3640296843039052</v>
      </c>
      <c r="H69" s="37">
        <f t="shared" si="1"/>
        <v>-4245955.0976897255</v>
      </c>
    </row>
    <row r="70" spans="1:8" x14ac:dyDescent="0.25">
      <c r="A70" s="15">
        <v>65</v>
      </c>
      <c r="B70" s="1">
        <v>1.4999999999999999E-2</v>
      </c>
      <c r="C70" s="1">
        <f t="shared" si="2"/>
        <v>26619.36383167742</v>
      </c>
      <c r="D70" s="1">
        <f t="shared" si="3"/>
        <v>2457005.9017454293</v>
      </c>
      <c r="E70" s="2">
        <f>Coûts!$B$2*0.7/((1+B70)^A70)</f>
        <v>39888.332579943235</v>
      </c>
      <c r="F70" s="14">
        <f t="shared" si="4"/>
        <v>6716229.9681834206</v>
      </c>
      <c r="G70" s="36">
        <f t="shared" si="0"/>
        <v>0.36583111557896675</v>
      </c>
      <c r="H70" s="37">
        <f t="shared" si="1"/>
        <v>-4259224.0664379913</v>
      </c>
    </row>
    <row r="71" spans="1:8" x14ac:dyDescent="0.25">
      <c r="A71" s="15">
        <v>66</v>
      </c>
      <c r="B71" s="1">
        <v>1.4999999999999999E-2</v>
      </c>
      <c r="C71" s="1">
        <f t="shared" si="2"/>
        <v>26225.974218401403</v>
      </c>
      <c r="D71" s="1">
        <f t="shared" si="3"/>
        <v>2483231.8759638309</v>
      </c>
      <c r="E71" s="2">
        <f>Coûts!$B$2*0.7/((1+B71)^A71)</f>
        <v>39298.849832456399</v>
      </c>
      <c r="F71" s="14">
        <f t="shared" si="4"/>
        <v>6755528.8180158772</v>
      </c>
      <c r="G71" s="36">
        <f t="shared" ref="G71:G105" si="5">D71/F71</f>
        <v>0.36758512070016819</v>
      </c>
      <c r="H71" s="37">
        <f t="shared" ref="H71:H105" si="6">D71-F71</f>
        <v>-4272296.9420520458</v>
      </c>
    </row>
    <row r="72" spans="1:8" x14ac:dyDescent="0.25">
      <c r="A72" s="15">
        <v>67</v>
      </c>
      <c r="B72" s="1">
        <v>1.4999999999999999E-2</v>
      </c>
      <c r="C72" s="1">
        <f t="shared" ref="C72:C105" si="7">$B$2/((1+B72)^A72)</f>
        <v>25838.398244730448</v>
      </c>
      <c r="D72" s="1">
        <f t="shared" ref="D72:D105" si="8">D71+C72</f>
        <v>2509070.2742085615</v>
      </c>
      <c r="E72" s="2">
        <f>Coûts!$B$2*0.7/((1+B72)^A72)</f>
        <v>38718.078652666409</v>
      </c>
      <c r="F72" s="14">
        <f t="shared" ref="F72:F104" si="9">F71+E72</f>
        <v>6794246.8966685431</v>
      </c>
      <c r="G72" s="36">
        <f t="shared" si="5"/>
        <v>0.3692933613346972</v>
      </c>
      <c r="H72" s="37">
        <f t="shared" si="6"/>
        <v>-4285176.6224599816</v>
      </c>
    </row>
    <row r="73" spans="1:8" x14ac:dyDescent="0.25">
      <c r="A73" s="15">
        <v>68</v>
      </c>
      <c r="B73" s="1">
        <v>1.4999999999999999E-2</v>
      </c>
      <c r="C73" s="1">
        <f t="shared" si="7"/>
        <v>25456.549994808327</v>
      </c>
      <c r="D73" s="1">
        <f t="shared" si="8"/>
        <v>2534526.8242033697</v>
      </c>
      <c r="E73" s="2">
        <f>Coûts!$B$2*0.7/((1+B73)^A73)</f>
        <v>38145.89029819351</v>
      </c>
      <c r="F73" s="14">
        <f t="shared" si="9"/>
        <v>6832392.7869667364</v>
      </c>
      <c r="G73" s="36">
        <f t="shared" si="5"/>
        <v>0.37095742344294896</v>
      </c>
      <c r="H73" s="37">
        <f t="shared" si="6"/>
        <v>-4297865.9627633672</v>
      </c>
    </row>
    <row r="74" spans="1:8" x14ac:dyDescent="0.25">
      <c r="A74" s="41">
        <v>69</v>
      </c>
      <c r="B74" s="1">
        <v>1.4999999999999999E-2</v>
      </c>
      <c r="C74" s="42">
        <f t="shared" si="7"/>
        <v>25080.344822471259</v>
      </c>
      <c r="D74" s="42">
        <f t="shared" si="8"/>
        <v>2559607.1690258407</v>
      </c>
      <c r="E74" s="2">
        <f>Coûts!$B$2*0.7/((1+B74)^A74)</f>
        <v>37582.157929254696</v>
      </c>
      <c r="F74" s="44">
        <f t="shared" si="9"/>
        <v>6869974.9448959911</v>
      </c>
      <c r="G74" s="45">
        <f t="shared" si="5"/>
        <v>0.3725788215468655</v>
      </c>
      <c r="H74" s="37">
        <f t="shared" si="6"/>
        <v>-4310367.77587015</v>
      </c>
    </row>
    <row r="75" spans="1:8" x14ac:dyDescent="0.25">
      <c r="A75" s="15">
        <v>70</v>
      </c>
      <c r="B75" s="1">
        <v>1.4999999999999999E-2</v>
      </c>
      <c r="C75" s="1">
        <f t="shared" si="7"/>
        <v>24709.699332484004</v>
      </c>
      <c r="D75" s="1">
        <f t="shared" si="8"/>
        <v>2584316.8683583247</v>
      </c>
      <c r="E75" s="2">
        <f>Coûts!$B$2*0.7/((1+B75)^A75)</f>
        <v>37026.756580546506</v>
      </c>
      <c r="F75" s="14">
        <f t="shared" si="9"/>
        <v>6907001.7014765376</v>
      </c>
      <c r="G75" s="36">
        <f t="shared" si="5"/>
        <v>0.37415900271254671</v>
      </c>
      <c r="H75" s="37">
        <f t="shared" si="6"/>
        <v>-4322684.8331182133</v>
      </c>
    </row>
    <row r="76" spans="1:8" x14ac:dyDescent="0.25">
      <c r="A76" s="15">
        <v>71</v>
      </c>
      <c r="B76" s="1">
        <v>1.4999999999999999E-2</v>
      </c>
      <c r="C76" s="1">
        <f t="shared" si="7"/>
        <v>24344.531362053211</v>
      </c>
      <c r="D76" s="1">
        <f t="shared" si="8"/>
        <v>2608661.3997203778</v>
      </c>
      <c r="E76" s="2">
        <f>Coûts!$B$2*0.7/((1+B76)^A76)</f>
        <v>36479.563133543365</v>
      </c>
      <c r="F76" s="14">
        <f t="shared" si="9"/>
        <v>6943481.264610081</v>
      </c>
      <c r="G76" s="36">
        <f t="shared" si="5"/>
        <v>0.37569935026920104</v>
      </c>
      <c r="H76" s="37">
        <f t="shared" si="6"/>
        <v>-4334819.8648897037</v>
      </c>
    </row>
    <row r="77" spans="1:8" x14ac:dyDescent="0.25">
      <c r="A77" s="15">
        <v>72</v>
      </c>
      <c r="B77" s="1">
        <v>1.4999999999999999E-2</v>
      </c>
      <c r="C77" s="1">
        <f t="shared" si="7"/>
        <v>23984.759962614004</v>
      </c>
      <c r="D77" s="1">
        <f t="shared" si="8"/>
        <v>2632646.1596829919</v>
      </c>
      <c r="E77" s="2">
        <f>Coûts!$B$2*0.7/((1+B77)^A77)</f>
        <v>35940.456289205285</v>
      </c>
      <c r="F77" s="14">
        <f t="shared" si="9"/>
        <v>6979421.7208992867</v>
      </c>
      <c r="G77" s="36">
        <f t="shared" si="5"/>
        <v>0.37720118728457919</v>
      </c>
      <c r="H77" s="37">
        <f t="shared" si="6"/>
        <v>-4346775.5612162948</v>
      </c>
    </row>
    <row r="78" spans="1:8" x14ac:dyDescent="0.25">
      <c r="A78" s="15">
        <v>73</v>
      </c>
      <c r="B78" s="1">
        <v>1.4999999999999999E-2</v>
      </c>
      <c r="C78" s="1">
        <f t="shared" si="7"/>
        <v>23630.305381885719</v>
      </c>
      <c r="D78" s="1">
        <f t="shared" si="8"/>
        <v>2656276.4650648776</v>
      </c>
      <c r="E78" s="2">
        <f>Coûts!$B$2*0.7/((1+B78)^A78)</f>
        <v>35409.316541088956</v>
      </c>
      <c r="F78" s="14">
        <f t="shared" si="9"/>
        <v>7014831.0374403754</v>
      </c>
      <c r="G78" s="36">
        <f t="shared" si="5"/>
        <v>0.37866577981529259</v>
      </c>
      <c r="H78" s="37">
        <f t="shared" si="6"/>
        <v>-4358554.5723754978</v>
      </c>
    </row>
    <row r="79" spans="1:8" x14ac:dyDescent="0.25">
      <c r="A79" s="15">
        <v>74</v>
      </c>
      <c r="B79" s="1">
        <v>1.4999999999999999E-2</v>
      </c>
      <c r="C79" s="1">
        <f t="shared" si="7"/>
        <v>23281.089046192832</v>
      </c>
      <c r="D79" s="1">
        <f t="shared" si="8"/>
        <v>2679557.5541110705</v>
      </c>
      <c r="E79" s="2">
        <f>Coûts!$B$2*0.7/((1+B79)^A79)</f>
        <v>34886.026148856115</v>
      </c>
      <c r="F79" s="14">
        <f t="shared" si="9"/>
        <v>7049717.0635892311</v>
      </c>
      <c r="G79" s="36">
        <f t="shared" si="5"/>
        <v>0.38009433994884667</v>
      </c>
      <c r="H79" s="37">
        <f t="shared" si="6"/>
        <v>-4370159.5094781611</v>
      </c>
    </row>
    <row r="80" spans="1:8" x14ac:dyDescent="0.25">
      <c r="A80" s="41">
        <v>75</v>
      </c>
      <c r="B80" s="1">
        <v>1.4999999999999999E-2</v>
      </c>
      <c r="C80" s="42">
        <f t="shared" si="7"/>
        <v>22937.033543047128</v>
      </c>
      <c r="D80" s="42">
        <f t="shared" si="8"/>
        <v>2702494.5876541175</v>
      </c>
      <c r="E80" s="2">
        <f>Coûts!$B$2*0.7/((1+B80)^A80)</f>
        <v>34370.469112173516</v>
      </c>
      <c r="F80" s="44">
        <f t="shared" si="9"/>
        <v>7084087.5327014048</v>
      </c>
      <c r="G80" s="45">
        <f t="shared" si="5"/>
        <v>0.3814880286527973</v>
      </c>
      <c r="H80" s="37">
        <f t="shared" si="6"/>
        <v>-4381592.9450472873</v>
      </c>
    </row>
    <row r="81" spans="1:8" x14ac:dyDescent="0.25">
      <c r="A81" s="15">
        <v>76</v>
      </c>
      <c r="B81" s="1">
        <v>1.4999999999999999E-2</v>
      </c>
      <c r="C81" s="1">
        <f t="shared" si="7"/>
        <v>22598.062603987324</v>
      </c>
      <c r="D81" s="1">
        <f t="shared" si="8"/>
        <v>2725092.6502581048</v>
      </c>
      <c r="E81" s="2">
        <f>Coûts!$B$2*0.7/((1+B81)^A81)</f>
        <v>33862.531144998553</v>
      </c>
      <c r="F81" s="14">
        <f t="shared" si="9"/>
        <v>7117950.0638464037</v>
      </c>
      <c r="G81" s="36">
        <f t="shared" si="5"/>
        <v>0.38284795844514774</v>
      </c>
      <c r="H81" s="37">
        <f t="shared" si="6"/>
        <v>-4392857.4135882985</v>
      </c>
    </row>
    <row r="82" spans="1:8" x14ac:dyDescent="0.25">
      <c r="A82" s="15">
        <v>77</v>
      </c>
      <c r="B82" s="1">
        <v>1.4999999999999999E-2</v>
      </c>
      <c r="C82" s="1">
        <f t="shared" si="7"/>
        <v>22264.101087672239</v>
      </c>
      <c r="D82" s="1">
        <f t="shared" si="8"/>
        <v>2747356.751345777</v>
      </c>
      <c r="E82" s="2">
        <f>Coûts!$B$2*0.7/((1+B82)^A82)</f>
        <v>33362.099650244876</v>
      </c>
      <c r="F82" s="14">
        <f t="shared" si="9"/>
        <v>7151312.1634966489</v>
      </c>
      <c r="G82" s="36">
        <f t="shared" si="5"/>
        <v>0.38417519589893712</v>
      </c>
      <c r="H82" s="37">
        <f t="shared" si="6"/>
        <v>-4403955.4121508719</v>
      </c>
    </row>
    <row r="83" spans="1:8" x14ac:dyDescent="0.25">
      <c r="A83" s="15">
        <v>78</v>
      </c>
      <c r="B83" s="1">
        <v>1.4999999999999999E-2</v>
      </c>
      <c r="C83" s="1">
        <f t="shared" si="7"/>
        <v>21935.074963223888</v>
      </c>
      <c r="D83" s="1">
        <f t="shared" si="8"/>
        <v>2769291.8263090011</v>
      </c>
      <c r="E83" s="2">
        <f>Coûts!$B$2*0.7/((1+B83)^A83)</f>
        <v>32869.063694822544</v>
      </c>
      <c r="F83" s="14">
        <f t="shared" si="9"/>
        <v>7184181.2271914715</v>
      </c>
      <c r="G83" s="36">
        <f t="shared" si="5"/>
        <v>0.38547076399290758</v>
      </c>
      <c r="H83" s="37">
        <f t="shared" si="6"/>
        <v>-4414889.4008824704</v>
      </c>
    </row>
    <row r="84" spans="1:8" x14ac:dyDescent="0.25">
      <c r="A84" s="15">
        <v>79</v>
      </c>
      <c r="B84" s="1">
        <v>1.4999999999999999E-2</v>
      </c>
      <c r="C84" s="1">
        <f t="shared" si="7"/>
        <v>21610.91129381664</v>
      </c>
      <c r="D84" s="1">
        <f t="shared" si="8"/>
        <v>2790902.7376028178</v>
      </c>
      <c r="E84" s="2">
        <f>Coûts!$B$2*0.7/((1+B84)^A84)</f>
        <v>32383.313985046851</v>
      </c>
      <c r="F84" s="14">
        <f t="shared" si="9"/>
        <v>7216564.5411765184</v>
      </c>
      <c r="G84" s="36">
        <f t="shared" si="5"/>
        <v>0.38673564431917573</v>
      </c>
      <c r="H84" s="37">
        <f t="shared" si="6"/>
        <v>-4425661.8035737006</v>
      </c>
    </row>
    <row r="85" spans="1:8" x14ac:dyDescent="0.25">
      <c r="A85" s="15">
        <v>80</v>
      </c>
      <c r="B85" s="1">
        <v>1.4999999999999999E-2</v>
      </c>
      <c r="C85" s="1">
        <f t="shared" si="7"/>
        <v>21291.53822050901</v>
      </c>
      <c r="D85" s="1">
        <f t="shared" si="8"/>
        <v>2812194.2758233268</v>
      </c>
      <c r="E85" s="2">
        <f>Coûts!$B$2*0.7/((1+B85)^A85)</f>
        <v>31904.742842410695</v>
      </c>
      <c r="F85" s="14">
        <f t="shared" si="9"/>
        <v>7248469.2840189291</v>
      </c>
      <c r="G85" s="36">
        <f t="shared" si="5"/>
        <v>0.3879707791579548</v>
      </c>
      <c r="H85" s="37">
        <f t="shared" si="6"/>
        <v>-4436275.0081956023</v>
      </c>
    </row>
    <row r="86" spans="1:8" x14ac:dyDescent="0.25">
      <c r="A86" s="15">
        <v>81</v>
      </c>
      <c r="B86" s="1">
        <v>1.4999999999999999E-2</v>
      </c>
      <c r="C86" s="1">
        <f t="shared" si="7"/>
        <v>20976.884946314294</v>
      </c>
      <c r="D86" s="1">
        <f t="shared" si="8"/>
        <v>2833171.1607696409</v>
      </c>
      <c r="E86" s="2">
        <f>Coûts!$B$2*0.7/((1+B86)^A86)</f>
        <v>31433.24417971497</v>
      </c>
      <c r="F86" s="14">
        <f t="shared" si="9"/>
        <v>7279902.5281986445</v>
      </c>
      <c r="G86" s="36">
        <f t="shared" si="5"/>
        <v>0.38917707342857616</v>
      </c>
      <c r="H86" s="37">
        <f t="shared" si="6"/>
        <v>-4446731.3674290031</v>
      </c>
    </row>
    <row r="87" spans="1:8" x14ac:dyDescent="0.25">
      <c r="A87" s="15">
        <v>82</v>
      </c>
      <c r="B87" s="1">
        <v>1.4999999999999999E-2</v>
      </c>
      <c r="C87" s="1">
        <f t="shared" si="7"/>
        <v>20666.881720506699</v>
      </c>
      <c r="D87" s="1">
        <f t="shared" si="8"/>
        <v>2853838.0424901475</v>
      </c>
      <c r="E87" s="2">
        <f>Coûts!$B$2*0.7/((1+B87)^A87)</f>
        <v>30968.713477551701</v>
      </c>
      <c r="F87" s="14">
        <f t="shared" si="9"/>
        <v>7310871.2416761965</v>
      </c>
      <c r="G87" s="36">
        <f t="shared" si="5"/>
        <v>0.39035539652533058</v>
      </c>
      <c r="H87" s="37">
        <f t="shared" si="6"/>
        <v>-4457033.1991860494</v>
      </c>
    </row>
    <row r="88" spans="1:8" x14ac:dyDescent="0.25">
      <c r="A88" s="15">
        <v>83</v>
      </c>
      <c r="B88" s="1">
        <v>1.4999999999999999E-2</v>
      </c>
      <c r="C88" s="1">
        <f t="shared" si="7"/>
        <v>20361.459823159312</v>
      </c>
      <c r="D88" s="1">
        <f t="shared" si="8"/>
        <v>2874199.502313307</v>
      </c>
      <c r="E88" s="2">
        <f>Coûts!$B$2*0.7/((1+B88)^A88)</f>
        <v>30511.047761134683</v>
      </c>
      <c r="F88" s="14">
        <f t="shared" si="9"/>
        <v>7341382.2894373313</v>
      </c>
      <c r="G88" s="36">
        <f t="shared" si="5"/>
        <v>0.39150658404598565</v>
      </c>
      <c r="H88" s="37">
        <f t="shared" si="6"/>
        <v>-4467182.7871240247</v>
      </c>
    </row>
    <row r="89" spans="1:8" x14ac:dyDescent="0.25">
      <c r="A89" s="15">
        <v>84</v>
      </c>
      <c r="B89" s="1">
        <v>1.4999999999999999E-2</v>
      </c>
      <c r="C89" s="1">
        <f t="shared" si="7"/>
        <v>20060.551549910655</v>
      </c>
      <c r="D89" s="1">
        <f t="shared" si="8"/>
        <v>2894260.0538632176</v>
      </c>
      <c r="E89" s="2">
        <f>Coûts!$B$2*0.7/((1+B89)^A89)</f>
        <v>30060.145577472602</v>
      </c>
      <c r="F89" s="14">
        <f t="shared" si="9"/>
        <v>7371442.4350148039</v>
      </c>
      <c r="G89" s="36">
        <f t="shared" si="5"/>
        <v>0.39263143942022866</v>
      </c>
      <c r="H89" s="37">
        <f t="shared" si="6"/>
        <v>-4477182.3811515868</v>
      </c>
    </row>
    <row r="90" spans="1:8" x14ac:dyDescent="0.25">
      <c r="A90" s="15">
        <v>85</v>
      </c>
      <c r="B90" s="1">
        <v>1.4999999999999999E-2</v>
      </c>
      <c r="C90" s="1">
        <f t="shared" si="7"/>
        <v>19764.090196956313</v>
      </c>
      <c r="D90" s="1">
        <f t="shared" si="8"/>
        <v>2914024.144060174</v>
      </c>
      <c r="E90" s="2">
        <f>Coûts!$B$2*0.7/((1+B90)^A90)</f>
        <v>29615.906972879413</v>
      </c>
      <c r="F90" s="14">
        <f t="shared" si="9"/>
        <v>7401058.3419876834</v>
      </c>
      <c r="G90" s="36">
        <f t="shared" si="5"/>
        <v>0.39373073544473125</v>
      </c>
      <c r="H90" s="37">
        <f t="shared" si="6"/>
        <v>-4487034.1979275094</v>
      </c>
    </row>
    <row r="91" spans="1:8" x14ac:dyDescent="0.25">
      <c r="A91" s="15">
        <v>86</v>
      </c>
      <c r="B91" s="1">
        <v>1.4999999999999999E-2</v>
      </c>
      <c r="C91" s="1">
        <f t="shared" si="7"/>
        <v>19472.010046262381</v>
      </c>
      <c r="D91" s="1">
        <f t="shared" si="8"/>
        <v>2933496.1541064363</v>
      </c>
      <c r="E91" s="2">
        <f>Coûts!$B$2*0.7/((1+B91)^A91)</f>
        <v>29178.233470817162</v>
      </c>
      <c r="F91" s="14">
        <f t="shared" si="9"/>
        <v>7430236.5754585005</v>
      </c>
      <c r="G91" s="36">
        <f t="shared" si="5"/>
        <v>0.39480521573102373</v>
      </c>
      <c r="H91" s="37">
        <f t="shared" si="6"/>
        <v>-4496740.4213520642</v>
      </c>
    </row>
    <row r="92" spans="1:8" x14ac:dyDescent="0.25">
      <c r="A92" s="15">
        <v>87</v>
      </c>
      <c r="B92" s="1">
        <v>1.4999999999999999E-2</v>
      </c>
      <c r="C92" s="1">
        <f t="shared" si="7"/>
        <v>19184.246350997422</v>
      </c>
      <c r="D92" s="1">
        <f t="shared" si="8"/>
        <v>2952680.4004574339</v>
      </c>
      <c r="E92" s="2">
        <f>Coûts!$B$2*0.7/((1+B92)^A92)</f>
        <v>28747.028050066172</v>
      </c>
      <c r="F92" s="14">
        <f t="shared" si="9"/>
        <v>7458983.6035085665</v>
      </c>
      <c r="G92" s="36">
        <f t="shared" si="5"/>
        <v>0.3958555960719029</v>
      </c>
      <c r="H92" s="37">
        <f t="shared" si="6"/>
        <v>-4506303.2030511331</v>
      </c>
    </row>
    <row r="93" spans="1:8" x14ac:dyDescent="0.25">
      <c r="A93" s="15">
        <v>88</v>
      </c>
      <c r="B93" s="1">
        <v>1.4999999999999999E-2</v>
      </c>
      <c r="C93" s="1">
        <f t="shared" si="7"/>
        <v>18900.735321179731</v>
      </c>
      <c r="D93" s="1">
        <f t="shared" si="8"/>
        <v>2971581.1357786134</v>
      </c>
      <c r="E93" s="2">
        <f>Coûts!$B$2*0.7/((1+B93)^A93)</f>
        <v>28322.195123217909</v>
      </c>
      <c r="F93" s="14">
        <f t="shared" si="9"/>
        <v>7487305.7986317845</v>
      </c>
      <c r="G93" s="36">
        <f t="shared" si="5"/>
        <v>0.39688256573167269</v>
      </c>
      <c r="H93" s="37">
        <f t="shared" si="6"/>
        <v>-4515724.6628531711</v>
      </c>
    </row>
    <row r="94" spans="1:8" x14ac:dyDescent="0.25">
      <c r="A94" s="15">
        <v>89</v>
      </c>
      <c r="B94" s="1">
        <v>1.4999999999999999E-2</v>
      </c>
      <c r="C94" s="1">
        <f t="shared" si="7"/>
        <v>18621.414109536679</v>
      </c>
      <c r="D94" s="1">
        <f t="shared" si="8"/>
        <v>2990202.5498881498</v>
      </c>
      <c r="E94" s="2">
        <f>Coûts!$B$2*0.7/((1+B94)^A94)</f>
        <v>27903.640515485626</v>
      </c>
      <c r="F94" s="14">
        <f t="shared" si="9"/>
        <v>7515209.4391472703</v>
      </c>
      <c r="G94" s="36">
        <f t="shared" si="5"/>
        <v>0.397886788665126</v>
      </c>
      <c r="H94" s="37">
        <f t="shared" si="6"/>
        <v>-4525006.8892591204</v>
      </c>
    </row>
    <row r="95" spans="1:8" x14ac:dyDescent="0.25">
      <c r="A95" s="15">
        <v>90</v>
      </c>
      <c r="B95" s="1">
        <v>1.4999999999999999E-2</v>
      </c>
      <c r="C95" s="1">
        <f t="shared" si="7"/>
        <v>18346.220797573085</v>
      </c>
      <c r="D95" s="1">
        <f t="shared" si="8"/>
        <v>3008548.7706857231</v>
      </c>
      <c r="E95" s="2">
        <f>Coûts!$B$2*0.7/((1+B95)^A95)</f>
        <v>27491.271443828206</v>
      </c>
      <c r="F95" s="14">
        <f t="shared" si="9"/>
        <v>7542700.7105910983</v>
      </c>
      <c r="G95" s="36">
        <f t="shared" si="5"/>
        <v>0.39886890466981717</v>
      </c>
      <c r="H95" s="37">
        <f t="shared" si="6"/>
        <v>-4534151.9399053752</v>
      </c>
    </row>
    <row r="96" spans="1:8" x14ac:dyDescent="0.25">
      <c r="A96" s="15">
        <v>91</v>
      </c>
      <c r="B96" s="1">
        <v>1.4999999999999999E-2</v>
      </c>
      <c r="C96" s="1">
        <f t="shared" si="7"/>
        <v>18075.094381845407</v>
      </c>
      <c r="D96" s="1">
        <f t="shared" si="8"/>
        <v>3026623.8650675686</v>
      </c>
      <c r="E96" s="2">
        <f>Coûts!$B$2*0.7/((1+B96)^A96)</f>
        <v>27084.996496382471</v>
      </c>
      <c r="F96" s="14">
        <f t="shared" si="9"/>
        <v>7569785.7070874805</v>
      </c>
      <c r="G96" s="36">
        <f t="shared" si="5"/>
        <v>0.39982953047584752</v>
      </c>
      <c r="H96" s="37">
        <f t="shared" si="6"/>
        <v>-4543161.8420199119</v>
      </c>
    </row>
    <row r="97" spans="1:8" x14ac:dyDescent="0.25">
      <c r="A97" s="15">
        <v>92</v>
      </c>
      <c r="B97" s="1">
        <v>1.4999999999999999E-2</v>
      </c>
      <c r="C97" s="1">
        <f t="shared" si="7"/>
        <v>17807.974760438829</v>
      </c>
      <c r="D97" s="1">
        <f t="shared" si="8"/>
        <v>3044431.8398280074</v>
      </c>
      <c r="E97" s="2">
        <f>Coûts!$B$2*0.7/((1+B97)^A97)</f>
        <v>26684.725612199487</v>
      </c>
      <c r="F97" s="14">
        <f t="shared" si="9"/>
        <v>7596470.4326996803</v>
      </c>
      <c r="G97" s="36">
        <f t="shared" si="5"/>
        <v>0.40076926077708153</v>
      </c>
      <c r="H97" s="37">
        <f t="shared" si="6"/>
        <v>-4552038.5928716734</v>
      </c>
    </row>
    <row r="98" spans="1:8" x14ac:dyDescent="0.25">
      <c r="A98" s="15">
        <v>93</v>
      </c>
      <c r="B98" s="1">
        <v>1.4999999999999999E-2</v>
      </c>
      <c r="C98" s="1">
        <f t="shared" si="7"/>
        <v>17544.802719644169</v>
      </c>
      <c r="D98" s="1">
        <f t="shared" si="8"/>
        <v>3061976.6425476517</v>
      </c>
      <c r="E98" s="2">
        <f>Coûts!$B$2*0.7/((1+B98)^A98)</f>
        <v>26290.370061280282</v>
      </c>
      <c r="F98" s="14">
        <f t="shared" si="9"/>
        <v>7622760.8027609605</v>
      </c>
      <c r="G98" s="36">
        <f t="shared" si="5"/>
        <v>0.40168866920743534</v>
      </c>
      <c r="H98" s="37">
        <f t="shared" si="6"/>
        <v>-4560784.1602133084</v>
      </c>
    </row>
    <row r="99" spans="1:8" x14ac:dyDescent="0.25">
      <c r="A99" s="15">
        <v>94</v>
      </c>
      <c r="B99" s="1">
        <v>1.4999999999999999E-2</v>
      </c>
      <c r="C99" s="1">
        <f t="shared" si="7"/>
        <v>17285.519920831699</v>
      </c>
      <c r="D99" s="1">
        <f t="shared" si="8"/>
        <v>3079262.1624684832</v>
      </c>
      <c r="E99" s="2">
        <f>Coûts!$B$2*0.7/((1+B99)^A99)</f>
        <v>25901.842424906692</v>
      </c>
      <c r="F99" s="14">
        <f t="shared" si="9"/>
        <v>7648662.6451858673</v>
      </c>
      <c r="G99" s="36">
        <f t="shared" si="5"/>
        <v>0.40258830926562</v>
      </c>
      <c r="H99" s="37">
        <f t="shared" si="6"/>
        <v>-4569400.4827173837</v>
      </c>
    </row>
    <row r="100" spans="1:8" x14ac:dyDescent="0.25">
      <c r="A100" s="15">
        <v>95</v>
      </c>
      <c r="B100" s="1">
        <v>1.4999999999999999E-2</v>
      </c>
      <c r="C100" s="1">
        <f t="shared" si="7"/>
        <v>17030.068887518915</v>
      </c>
      <c r="D100" s="1">
        <f t="shared" si="8"/>
        <v>3096292.2313560019</v>
      </c>
      <c r="E100" s="2">
        <f>Coûts!$B$2*0.7/((1+B100)^A100)</f>
        <v>25519.056576262748</v>
      </c>
      <c r="F100" s="14">
        <f t="shared" si="9"/>
        <v>7674181.7017621305</v>
      </c>
      <c r="G100" s="36">
        <f t="shared" si="5"/>
        <v>0.40346871519148908</v>
      </c>
      <c r="H100" s="37">
        <f t="shared" si="6"/>
        <v>-4577889.4704061281</v>
      </c>
    </row>
    <row r="101" spans="1:8" x14ac:dyDescent="0.25">
      <c r="A101" s="15">
        <v>96</v>
      </c>
      <c r="B101" s="1">
        <v>1.4999999999999999E-2</v>
      </c>
      <c r="C101" s="1">
        <f t="shared" si="7"/>
        <v>16778.392992629473</v>
      </c>
      <c r="D101" s="1">
        <f t="shared" si="8"/>
        <v>3113070.6243486316</v>
      </c>
      <c r="E101" s="2">
        <f>Coûts!$B$2*0.7/((1+B101)^A101)</f>
        <v>25141.927661342615</v>
      </c>
      <c r="F101" s="14">
        <f t="shared" si="9"/>
        <v>7699323.629423473</v>
      </c>
      <c r="G101" s="36">
        <f t="shared" si="5"/>
        <v>0.40433040279691934</v>
      </c>
      <c r="H101" s="37">
        <f t="shared" si="6"/>
        <v>-4586253.0050748419</v>
      </c>
    </row>
    <row r="102" spans="1:8" x14ac:dyDescent="0.25">
      <c r="A102" s="15">
        <v>97</v>
      </c>
      <c r="B102" s="1">
        <v>1.4999999999999999E-2</v>
      </c>
      <c r="C102" s="1">
        <f t="shared" si="7"/>
        <v>16530.436445940373</v>
      </c>
      <c r="D102" s="1">
        <f t="shared" si="8"/>
        <v>3129601.0607945719</v>
      </c>
      <c r="E102" s="2">
        <f>Coûts!$B$2*0.7/((1+B102)^A102)</f>
        <v>24770.372080140514</v>
      </c>
      <c r="F102" s="14">
        <f t="shared" si="9"/>
        <v>7724094.0015036138</v>
      </c>
      <c r="G102" s="36">
        <f t="shared" si="5"/>
        <v>0.40517387025395429</v>
      </c>
      <c r="H102" s="37">
        <f t="shared" si="6"/>
        <v>-4594492.9407090414</v>
      </c>
    </row>
    <row r="103" spans="1:8" x14ac:dyDescent="0.25">
      <c r="A103" s="15">
        <v>98</v>
      </c>
      <c r="B103" s="1">
        <v>1.4999999999999999E-2</v>
      </c>
      <c r="C103" s="1">
        <f t="shared" si="7"/>
        <v>16286.144281714654</v>
      </c>
      <c r="D103" s="1">
        <f t="shared" si="8"/>
        <v>3145887.2050762866</v>
      </c>
      <c r="E103" s="2">
        <f>Coûts!$B$2*0.7/((1+B103)^A103)</f>
        <v>24404.307468118732</v>
      </c>
      <c r="F103" s="14">
        <f t="shared" si="9"/>
        <v>7748498.3089717329</v>
      </c>
      <c r="G103" s="36">
        <f t="shared" si="5"/>
        <v>0.40599959884275466</v>
      </c>
      <c r="H103" s="37">
        <f t="shared" si="6"/>
        <v>-4602611.1038954463</v>
      </c>
    </row>
    <row r="104" spans="1:8" x14ac:dyDescent="0.25">
      <c r="A104" s="15">
        <v>99</v>
      </c>
      <c r="B104" s="1">
        <v>1.4999999999999999E-2</v>
      </c>
      <c r="C104" s="1">
        <f t="shared" si="7"/>
        <v>16045.462346516901</v>
      </c>
      <c r="D104" s="1">
        <f t="shared" si="8"/>
        <v>3161932.6674228036</v>
      </c>
      <c r="E104" s="2">
        <f>Coûts!$B$2*0.7/((1+B104)^A104)</f>
        <v>24043.652677949492</v>
      </c>
      <c r="F104" s="14">
        <f t="shared" si="9"/>
        <v>7772541.9616496824</v>
      </c>
      <c r="G104" s="36">
        <f t="shared" si="5"/>
        <v>0.40680805366172634</v>
      </c>
      <c r="H104" s="37">
        <f t="shared" si="6"/>
        <v>-4610609.2942268793</v>
      </c>
    </row>
    <row r="105" spans="1:8" ht="13.8" thickBot="1" x14ac:dyDescent="0.3">
      <c r="A105" s="16">
        <v>100</v>
      </c>
      <c r="B105" s="1">
        <v>1.4999999999999999E-2</v>
      </c>
      <c r="C105" s="3">
        <f t="shared" si="7"/>
        <v>15808.337287208773</v>
      </c>
      <c r="D105" s="3">
        <f t="shared" si="8"/>
        <v>3177741.0047100126</v>
      </c>
      <c r="E105" s="2">
        <f>Coûts!$B$2*0.7/((1+B105)^A105)</f>
        <v>23688.327761526598</v>
      </c>
      <c r="F105" s="17">
        <f>F104+E105</f>
        <v>7796230.2894112086</v>
      </c>
      <c r="G105" s="38">
        <f t="shared" si="5"/>
        <v>0.40759968430204024</v>
      </c>
      <c r="H105" s="39">
        <f t="shared" si="6"/>
        <v>-4618489.2847011965</v>
      </c>
    </row>
  </sheetData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81F9BB3F44BB4FAFFE4B1B38F65208" ma:contentTypeVersion="20" ma:contentTypeDescription="Crée un document." ma:contentTypeScope="" ma:versionID="e845056c6858a4c111cf9177f6acd09a">
  <xsd:schema xmlns:xsd="http://www.w3.org/2001/XMLSchema" xmlns:xs="http://www.w3.org/2001/XMLSchema" xmlns:p="http://schemas.microsoft.com/office/2006/metadata/properties" xmlns:ns2="41991ca9-d3be-4cc9-b1cd-e000323500cf" xmlns:ns3="5813e274-852d-43da-a29c-5101ed437218" targetNamespace="http://schemas.microsoft.com/office/2006/metadata/properties" ma:root="true" ma:fieldsID="dd1aae9c4c12d3ad3c66d1164e526904" ns2:_="" ns3:_="">
    <xsd:import namespace="41991ca9-d3be-4cc9-b1cd-e000323500cf"/>
    <xsd:import namespace="5813e274-852d-43da-a29c-5101ed43721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TaxKeywordTaxHTField" minOccurs="0"/>
                <xsd:element ref="ns2:TaxCatchAll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91ca9-d3be-4cc9-b1cd-e000323500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Partage du hachage d’indicateur" ma:internalName="SharingHintHash" ma:readOnly="true">
      <xsd:simpleType>
        <xsd:restriction base="dms:Text"/>
      </xsd:simpleType>
    </xsd:element>
    <xsd:element name="TaxKeywordTaxHTField" ma:index="11" nillable="true" ma:taxonomy="true" ma:internalName="TaxKeywordTaxHTField" ma:taxonomyFieldName="TaxKeyword" ma:displayName="Mots clés d’entreprise" ma:fieldId="{23f27201-bee3-471e-b2e7-b64fd8b7ca38}" ma:taxonomyMulti="true" ma:sspId="498b089c-bdbc-43ef-a0e6-8eeed16d0cd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807f246f-cc8d-472c-9bba-8ce776fac1a9}" ma:internalName="TaxCatchAll" ma:showField="CatchAllData" ma:web="41991ca9-d3be-4cc9-b1cd-e000323500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4" nillable="true" ma:displayName="Dernier partage par heure par utilisateu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5" nillable="true" ma:displayName="Dernier partage par heur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13e274-852d-43da-a29c-5101ed437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MediaServiceAutoTags" ma:internalName="MediaServiceAutoTags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Balises d’images" ma:readOnly="false" ma:fieldId="{5cf76f15-5ced-4ddc-b409-7134ff3c332f}" ma:taxonomyMulti="true" ma:sspId="498b089c-bdbc-43ef-a0e6-8eeed16d0c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991ca9-d3be-4cc9-b1cd-e000323500cf" xsi:nil="true"/>
    <TaxKeywordTaxHTField xmlns="41991ca9-d3be-4cc9-b1cd-e000323500cf">
      <Terms xmlns="http://schemas.microsoft.com/office/infopath/2007/PartnerControls"/>
    </TaxKeywordTaxHTField>
    <lcf76f155ced4ddcb4097134ff3c332f xmlns="5813e274-852d-43da-a29c-5101ed43721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92FF668-5477-4655-8407-D6ECEC78C7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991ca9-d3be-4cc9-b1cd-e000323500cf"/>
    <ds:schemaRef ds:uri="5813e274-852d-43da-a29c-5101ed437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CCE294-FB6C-4E93-A77B-0752F92EBA35}">
  <ds:schemaRefs>
    <ds:schemaRef ds:uri="http://schemas.microsoft.com/office/2006/metadata/properties"/>
    <ds:schemaRef ds:uri="http://schemas.microsoft.com/office/infopath/2007/PartnerControls"/>
    <ds:schemaRef ds:uri="41991ca9-d3be-4cc9-b1cd-e000323500cf"/>
    <ds:schemaRef ds:uri="5813e274-852d-43da-a29c-5101ed437218"/>
  </ds:schemaRefs>
</ds:datastoreItem>
</file>

<file path=customXml/itemProps3.xml><?xml version="1.0" encoding="utf-8"?>
<ds:datastoreItem xmlns:ds="http://schemas.openxmlformats.org/officeDocument/2006/customXml" ds:itemID="{187786BC-16E8-409F-8AB1-1BAD0B11D23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A59C025-F8FA-430A-9FDF-C32B8EF23C72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DEMA</vt:lpstr>
      <vt:lpstr>Coûts</vt:lpstr>
      <vt:lpstr>VAN et BC</vt:lpstr>
      <vt:lpstr>COUT-50 %</vt:lpstr>
      <vt:lpstr>DEMA+50% </vt:lpstr>
      <vt:lpstr>DEMA+30cout-30</vt:lpstr>
    </vt:vector>
  </TitlesOfParts>
  <Manager/>
  <Company>ASCONIT CONSULTANTS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NDO</dc:creator>
  <cp:keywords/>
  <dc:description/>
  <cp:lastModifiedBy>Quentin STRAPPAZZON</cp:lastModifiedBy>
  <cp:revision/>
  <dcterms:created xsi:type="dcterms:W3CDTF">2011-10-19T16:49:31Z</dcterms:created>
  <dcterms:modified xsi:type="dcterms:W3CDTF">2025-10-29T17:54:24Z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TaxHTField">
    <vt:lpwstr/>
  </property>
  <property fmtid="{D5CDD505-2E9C-101B-9397-08002B2CF9AE}" pid="3" name="TaxKeyword">
    <vt:lpwstr/>
  </property>
  <property fmtid="{D5CDD505-2E9C-101B-9397-08002B2CF9AE}" pid="4" name="TaxCatchAll">
    <vt:lpwstr/>
  </property>
  <property fmtid="{D5CDD505-2E9C-101B-9397-08002B2CF9AE}" pid="5" name="ContentTypeId">
    <vt:lpwstr>0x0101006F81F9BB3F44BB4FAFFE4B1B38F65208</vt:lpwstr>
  </property>
</Properties>
</file>