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Q:\data\Affaires et projets\23A048_SMAAVO_LOTA_SCHEMA_OZON\Travail\11_Dossier_PAPI\6_AMC_ACB_projets\"/>
    </mc:Choice>
  </mc:AlternateContent>
  <xr:revisionPtr revIDLastSave="0" documentId="13_ncr:1_{EA318FEA-D290-45C7-A7C9-1C6E3AADADD5}" xr6:coauthVersionLast="47" xr6:coauthVersionMax="47" xr10:uidLastSave="{00000000-0000-0000-0000-000000000000}"/>
  <bookViews>
    <workbookView xWindow="-120" yWindow="-16320" windowWidth="29040" windowHeight="15720" activeTab="5" xr2:uid="{00000000-000D-0000-FFFF-FFFF00000000}"/>
  </bookViews>
  <sheets>
    <sheet name="DEMA" sheetId="1" r:id="rId1"/>
    <sheet name="Coûts" sheetId="2" r:id="rId2"/>
    <sheet name="VAN et BC" sheetId="4" r:id="rId3"/>
    <sheet name="COUT+50 %" sheetId="7" r:id="rId4"/>
    <sheet name="DEMA-50% " sheetId="8" r:id="rId5"/>
    <sheet name="DEMA-50cout+50" sheetId="9" r:id="rId6"/>
  </sheet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9" l="1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6" i="9"/>
  <c r="B1" i="9"/>
  <c r="D3" i="1"/>
  <c r="D4" i="1"/>
  <c r="D5" i="1"/>
  <c r="B1" i="8"/>
  <c r="J50" i="9"/>
  <c r="J50" i="8"/>
  <c r="E90" i="7"/>
  <c r="J50" i="7"/>
  <c r="D6" i="1"/>
  <c r="D7" i="1"/>
  <c r="D8" i="1"/>
  <c r="D14" i="1"/>
  <c r="D15" i="1"/>
  <c r="D16" i="1"/>
  <c r="D17" i="1"/>
  <c r="D18" i="1"/>
  <c r="D19" i="1"/>
  <c r="F19" i="1"/>
  <c r="G19" i="1" s="1"/>
  <c r="C19" i="1"/>
  <c r="C18" i="1"/>
  <c r="C17" i="1"/>
  <c r="C16" i="1"/>
  <c r="C15" i="1"/>
  <c r="C7" i="1"/>
  <c r="E26" i="7" l="1"/>
  <c r="E34" i="8"/>
  <c r="E12" i="8"/>
  <c r="E71" i="8"/>
  <c r="E98" i="7"/>
  <c r="E50" i="7"/>
  <c r="E95" i="8"/>
  <c r="E34" i="7"/>
  <c r="E6" i="7"/>
  <c r="E42" i="7"/>
  <c r="E79" i="8"/>
  <c r="E41" i="8"/>
  <c r="E87" i="8"/>
  <c r="E82" i="7"/>
  <c r="E18" i="7"/>
  <c r="E48" i="8"/>
  <c r="E103" i="8"/>
  <c r="E74" i="7"/>
  <c r="E10" i="7"/>
  <c r="E19" i="8"/>
  <c r="E66" i="7"/>
  <c r="E55" i="8"/>
  <c r="E58" i="7"/>
  <c r="E26" i="8"/>
  <c r="E63" i="8"/>
  <c r="E105" i="7"/>
  <c r="E93" i="7"/>
  <c r="E69" i="7"/>
  <c r="E100" i="7"/>
  <c r="E92" i="7"/>
  <c r="E76" i="7"/>
  <c r="E60" i="7"/>
  <c r="E36" i="7"/>
  <c r="E28" i="7"/>
  <c r="E12" i="7"/>
  <c r="B1" i="7"/>
  <c r="E99" i="7"/>
  <c r="E91" i="7"/>
  <c r="E83" i="7"/>
  <c r="E75" i="7"/>
  <c r="E67" i="7"/>
  <c r="E59" i="7"/>
  <c r="E51" i="7"/>
  <c r="E43" i="7"/>
  <c r="E35" i="7"/>
  <c r="E27" i="7"/>
  <c r="E19" i="7"/>
  <c r="E11" i="7"/>
  <c r="E7" i="8"/>
  <c r="E18" i="8"/>
  <c r="E25" i="8"/>
  <c r="E33" i="8"/>
  <c r="E40" i="8"/>
  <c r="E47" i="8"/>
  <c r="E54" i="8"/>
  <c r="E62" i="8"/>
  <c r="E70" i="8"/>
  <c r="E78" i="8"/>
  <c r="E86" i="8"/>
  <c r="E94" i="8"/>
  <c r="E102" i="8"/>
  <c r="E97" i="7"/>
  <c r="E73" i="7"/>
  <c r="E65" i="7"/>
  <c r="E57" i="7"/>
  <c r="E49" i="7"/>
  <c r="E41" i="7"/>
  <c r="E33" i="7"/>
  <c r="E25" i="7"/>
  <c r="E17" i="7"/>
  <c r="E9" i="7"/>
  <c r="E8" i="8"/>
  <c r="E20" i="8"/>
  <c r="E27" i="8"/>
  <c r="E35" i="8"/>
  <c r="E42" i="8"/>
  <c r="E49" i="8"/>
  <c r="E56" i="8"/>
  <c r="E64" i="8"/>
  <c r="E72" i="8"/>
  <c r="E80" i="8"/>
  <c r="E88" i="8"/>
  <c r="E96" i="8"/>
  <c r="E104" i="8"/>
  <c r="E81" i="7"/>
  <c r="E88" i="7"/>
  <c r="E64" i="7"/>
  <c r="E8" i="7"/>
  <c r="E13" i="8"/>
  <c r="E21" i="8"/>
  <c r="E28" i="8"/>
  <c r="E36" i="8"/>
  <c r="E43" i="8"/>
  <c r="E50" i="8"/>
  <c r="E57" i="8"/>
  <c r="E65" i="8"/>
  <c r="E73" i="8"/>
  <c r="E81" i="8"/>
  <c r="E89" i="8"/>
  <c r="E97" i="8"/>
  <c r="E105" i="8"/>
  <c r="E89" i="7"/>
  <c r="E104" i="7"/>
  <c r="E80" i="7"/>
  <c r="E48" i="7"/>
  <c r="E24" i="7"/>
  <c r="E103" i="7"/>
  <c r="E95" i="7"/>
  <c r="E87" i="7"/>
  <c r="E79" i="7"/>
  <c r="E71" i="7"/>
  <c r="E63" i="7"/>
  <c r="E55" i="7"/>
  <c r="E47" i="7"/>
  <c r="E39" i="7"/>
  <c r="E31" i="7"/>
  <c r="E23" i="7"/>
  <c r="E15" i="7"/>
  <c r="E7" i="7"/>
  <c r="E9" i="8"/>
  <c r="E14" i="8"/>
  <c r="E22" i="8"/>
  <c r="E29" i="8"/>
  <c r="E44" i="8"/>
  <c r="E58" i="8"/>
  <c r="E66" i="8"/>
  <c r="E74" i="8"/>
  <c r="E82" i="8"/>
  <c r="E90" i="8"/>
  <c r="E98" i="8"/>
  <c r="F6" i="9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48" i="9" s="1"/>
  <c r="F49" i="9" s="1"/>
  <c r="F50" i="9" s="1"/>
  <c r="F51" i="9" s="1"/>
  <c r="F52" i="9" s="1"/>
  <c r="F53" i="9" s="1"/>
  <c r="F54" i="9" s="1"/>
  <c r="F55" i="9" s="1"/>
  <c r="F56" i="9" s="1"/>
  <c r="F57" i="9" s="1"/>
  <c r="F58" i="9" s="1"/>
  <c r="F59" i="9" s="1"/>
  <c r="F60" i="9" s="1"/>
  <c r="F61" i="9" s="1"/>
  <c r="F62" i="9" s="1"/>
  <c r="F63" i="9" s="1"/>
  <c r="F64" i="9" s="1"/>
  <c r="F65" i="9" s="1"/>
  <c r="F66" i="9" s="1"/>
  <c r="F67" i="9" s="1"/>
  <c r="F68" i="9" s="1"/>
  <c r="F69" i="9" s="1"/>
  <c r="F70" i="9" s="1"/>
  <c r="F71" i="9" s="1"/>
  <c r="F72" i="9" s="1"/>
  <c r="F73" i="9" s="1"/>
  <c r="F74" i="9" s="1"/>
  <c r="F75" i="9" s="1"/>
  <c r="F76" i="9" s="1"/>
  <c r="F77" i="9" s="1"/>
  <c r="F78" i="9" s="1"/>
  <c r="F79" i="9" s="1"/>
  <c r="F80" i="9" s="1"/>
  <c r="F81" i="9" s="1"/>
  <c r="F82" i="9" s="1"/>
  <c r="F83" i="9" s="1"/>
  <c r="F84" i="9" s="1"/>
  <c r="F85" i="9" s="1"/>
  <c r="F86" i="9" s="1"/>
  <c r="F87" i="9" s="1"/>
  <c r="F88" i="9" s="1"/>
  <c r="F89" i="9" s="1"/>
  <c r="F90" i="9" s="1"/>
  <c r="F91" i="9" s="1"/>
  <c r="F92" i="9" s="1"/>
  <c r="F93" i="9" s="1"/>
  <c r="F94" i="9" s="1"/>
  <c r="F95" i="9" s="1"/>
  <c r="F96" i="9" s="1"/>
  <c r="F97" i="9" s="1"/>
  <c r="F98" i="9" s="1"/>
  <c r="F99" i="9" s="1"/>
  <c r="F100" i="9" s="1"/>
  <c r="F101" i="9" s="1"/>
  <c r="F102" i="9" s="1"/>
  <c r="F103" i="9" s="1"/>
  <c r="F104" i="9" s="1"/>
  <c r="F105" i="9" s="1"/>
  <c r="E96" i="7"/>
  <c r="E72" i="7"/>
  <c r="E56" i="7"/>
  <c r="E40" i="7"/>
  <c r="E32" i="7"/>
  <c r="E16" i="7"/>
  <c r="E102" i="7"/>
  <c r="E94" i="7"/>
  <c r="E86" i="7"/>
  <c r="E78" i="7"/>
  <c r="E70" i="7"/>
  <c r="E62" i="7"/>
  <c r="E54" i="7"/>
  <c r="E46" i="7"/>
  <c r="E38" i="7"/>
  <c r="E30" i="7"/>
  <c r="E22" i="7"/>
  <c r="E14" i="7"/>
  <c r="E15" i="8"/>
  <c r="E23" i="8"/>
  <c r="E30" i="8"/>
  <c r="E37" i="8"/>
  <c r="E51" i="8"/>
  <c r="E59" i="8"/>
  <c r="E67" i="8"/>
  <c r="E75" i="8"/>
  <c r="E83" i="8"/>
  <c r="E91" i="8"/>
  <c r="E99" i="8"/>
  <c r="E85" i="7"/>
  <c r="E61" i="7"/>
  <c r="E53" i="7"/>
  <c r="E45" i="7"/>
  <c r="E37" i="7"/>
  <c r="E29" i="7"/>
  <c r="E21" i="7"/>
  <c r="E13" i="7"/>
  <c r="E10" i="8"/>
  <c r="E16" i="8"/>
  <c r="E24" i="8"/>
  <c r="E31" i="8"/>
  <c r="E38" i="8"/>
  <c r="E45" i="8"/>
  <c r="E52" i="8"/>
  <c r="E60" i="8"/>
  <c r="E68" i="8"/>
  <c r="E76" i="8"/>
  <c r="E84" i="8"/>
  <c r="E92" i="8"/>
  <c r="E100" i="8"/>
  <c r="E101" i="7"/>
  <c r="E77" i="7"/>
  <c r="E84" i="7"/>
  <c r="E68" i="7"/>
  <c r="E52" i="7"/>
  <c r="E44" i="7"/>
  <c r="E20" i="7"/>
  <c r="E6" i="8"/>
  <c r="F6" i="8" s="1"/>
  <c r="E11" i="8"/>
  <c r="E17" i="8"/>
  <c r="E32" i="8"/>
  <c r="E39" i="8"/>
  <c r="E46" i="8"/>
  <c r="E53" i="8"/>
  <c r="E61" i="8"/>
  <c r="E69" i="8"/>
  <c r="E77" i="8"/>
  <c r="E85" i="8"/>
  <c r="E93" i="8"/>
  <c r="E101" i="8"/>
  <c r="E14" i="1"/>
  <c r="F14" i="1" s="1"/>
  <c r="G14" i="1" s="1"/>
  <c r="E16" i="1"/>
  <c r="F16" i="1" s="1"/>
  <c r="G16" i="1" s="1"/>
  <c r="E18" i="1"/>
  <c r="E15" i="1"/>
  <c r="E17" i="1"/>
  <c r="F17" i="1" s="1"/>
  <c r="F8" i="1"/>
  <c r="B1" i="4"/>
  <c r="J50" i="4"/>
  <c r="F6" i="7" l="1"/>
  <c r="F7" i="7"/>
  <c r="F8" i="7" s="1"/>
  <c r="F9" i="7" s="1"/>
  <c r="F10" i="7" s="1"/>
  <c r="F11" i="7" s="1"/>
  <c r="F12" i="7" s="1"/>
  <c r="G8" i="1"/>
  <c r="F13" i="7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7" i="8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F72" i="8" s="1"/>
  <c r="F73" i="8" s="1"/>
  <c r="F74" i="8" s="1"/>
  <c r="F75" i="8" s="1"/>
  <c r="F76" i="8" s="1"/>
  <c r="F77" i="8" s="1"/>
  <c r="F78" i="8" s="1"/>
  <c r="F79" i="8" s="1"/>
  <c r="F80" i="8" s="1"/>
  <c r="F81" i="8" s="1"/>
  <c r="F82" i="8" s="1"/>
  <c r="F83" i="8" s="1"/>
  <c r="F84" i="8" s="1"/>
  <c r="F85" i="8" s="1"/>
  <c r="F86" i="8" s="1"/>
  <c r="F87" i="8" s="1"/>
  <c r="F88" i="8" s="1"/>
  <c r="F89" i="8" s="1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18" i="1"/>
  <c r="G18" i="1" s="1"/>
  <c r="F15" i="1"/>
  <c r="G15" i="1" s="1"/>
  <c r="G21" i="1" s="1"/>
  <c r="G17" i="1"/>
  <c r="C8" i="1"/>
  <c r="E7" i="1" s="1"/>
  <c r="C4" i="1"/>
  <c r="E3" i="1" s="1"/>
  <c r="C5" i="1"/>
  <c r="C6" i="1"/>
  <c r="E6" i="4"/>
  <c r="F6" i="4" s="1"/>
  <c r="E22" i="4"/>
  <c r="E62" i="4"/>
  <c r="E26" i="4"/>
  <c r="E30" i="4"/>
  <c r="E12" i="4"/>
  <c r="E44" i="4"/>
  <c r="E96" i="4"/>
  <c r="E52" i="4"/>
  <c r="E84" i="4"/>
  <c r="E16" i="4"/>
  <c r="E15" i="4"/>
  <c r="E87" i="4"/>
  <c r="E67" i="4"/>
  <c r="E72" i="4"/>
  <c r="E39" i="4"/>
  <c r="E48" i="4"/>
  <c r="E5" i="1" l="1"/>
  <c r="F5" i="1" s="1"/>
  <c r="E6" i="1"/>
  <c r="F6" i="1" s="1"/>
  <c r="G6" i="1" s="1"/>
  <c r="F7" i="1"/>
  <c r="G7" i="1" s="1"/>
  <c r="E4" i="1"/>
  <c r="F4" i="1" s="1"/>
  <c r="G4" i="1" s="1"/>
  <c r="E53" i="4"/>
  <c r="E79" i="4"/>
  <c r="E32" i="4"/>
  <c r="E21" i="4"/>
  <c r="E69" i="4"/>
  <c r="E74" i="4"/>
  <c r="E95" i="4"/>
  <c r="E38" i="4"/>
  <c r="E31" i="4"/>
  <c r="E14" i="4"/>
  <c r="E61" i="4"/>
  <c r="E24" i="4"/>
  <c r="E88" i="4"/>
  <c r="E103" i="4"/>
  <c r="E63" i="4"/>
  <c r="E86" i="4"/>
  <c r="E47" i="4"/>
  <c r="E18" i="4"/>
  <c r="E101" i="4"/>
  <c r="E13" i="4"/>
  <c r="E70" i="4"/>
  <c r="E77" i="4"/>
  <c r="E104" i="4"/>
  <c r="E93" i="4"/>
  <c r="E7" i="4"/>
  <c r="F7" i="4" s="1"/>
  <c r="E45" i="4"/>
  <c r="E99" i="4"/>
  <c r="E34" i="4"/>
  <c r="E37" i="4"/>
  <c r="E54" i="4"/>
  <c r="E10" i="4"/>
  <c r="E43" i="4"/>
  <c r="E55" i="4"/>
  <c r="E83" i="4"/>
  <c r="E94" i="4"/>
  <c r="E11" i="4"/>
  <c r="E89" i="4"/>
  <c r="E98" i="4"/>
  <c r="E51" i="4"/>
  <c r="E102" i="4"/>
  <c r="E35" i="4"/>
  <c r="E82" i="4"/>
  <c r="E85" i="4"/>
  <c r="E46" i="4"/>
  <c r="E25" i="4"/>
  <c r="E66" i="4"/>
  <c r="E97" i="4"/>
  <c r="E19" i="4"/>
  <c r="E65" i="4"/>
  <c r="E59" i="4"/>
  <c r="E105" i="4"/>
  <c r="E33" i="4"/>
  <c r="E92" i="4"/>
  <c r="E27" i="4"/>
  <c r="E73" i="4"/>
  <c r="E50" i="4"/>
  <c r="E71" i="4"/>
  <c r="E57" i="4"/>
  <c r="E60" i="4"/>
  <c r="E81" i="4"/>
  <c r="E28" i="4"/>
  <c r="E9" i="4"/>
  <c r="E78" i="4"/>
  <c r="E75" i="4"/>
  <c r="E91" i="4"/>
  <c r="E100" i="4"/>
  <c r="E41" i="4"/>
  <c r="E68" i="4"/>
  <c r="E49" i="4"/>
  <c r="E36" i="4"/>
  <c r="E64" i="4"/>
  <c r="E17" i="4"/>
  <c r="E76" i="4"/>
  <c r="E90" i="4"/>
  <c r="E40" i="4"/>
  <c r="E20" i="4"/>
  <c r="E23" i="4"/>
  <c r="E42" i="4"/>
  <c r="E8" i="4"/>
  <c r="E29" i="4"/>
  <c r="E80" i="4"/>
  <c r="E56" i="4"/>
  <c r="E58" i="4"/>
  <c r="F3" i="1"/>
  <c r="G3" i="1" s="1"/>
  <c r="G5" i="1" l="1"/>
  <c r="F8" i="4"/>
  <c r="G11" i="1" l="1"/>
  <c r="G24" i="1" s="1"/>
  <c r="B2" i="9" s="1"/>
  <c r="F9" i="4"/>
  <c r="B2" i="7" l="1"/>
  <c r="C37" i="7" s="1"/>
  <c r="B2" i="8"/>
  <c r="C37" i="8" s="1"/>
  <c r="C20" i="8"/>
  <c r="C31" i="8"/>
  <c r="C42" i="8"/>
  <c r="C85" i="9"/>
  <c r="C57" i="9"/>
  <c r="C49" i="9"/>
  <c r="C93" i="9"/>
  <c r="C45" i="9"/>
  <c r="C89" i="9"/>
  <c r="C33" i="9"/>
  <c r="C29" i="9"/>
  <c r="C73" i="9"/>
  <c r="C77" i="9"/>
  <c r="C17" i="9"/>
  <c r="C61" i="9"/>
  <c r="C13" i="9"/>
  <c r="C81" i="9"/>
  <c r="C9" i="9"/>
  <c r="C74" i="9"/>
  <c r="C105" i="9"/>
  <c r="C36" i="9"/>
  <c r="C68" i="9"/>
  <c r="C100" i="9"/>
  <c r="C31" i="9"/>
  <c r="C63" i="9"/>
  <c r="C95" i="9"/>
  <c r="C26" i="9"/>
  <c r="C98" i="9"/>
  <c r="C96" i="9"/>
  <c r="C50" i="9"/>
  <c r="C41" i="9"/>
  <c r="C78" i="9"/>
  <c r="C8" i="9"/>
  <c r="C40" i="9"/>
  <c r="C72" i="9"/>
  <c r="C104" i="9"/>
  <c r="C35" i="9"/>
  <c r="C67" i="9"/>
  <c r="C99" i="9"/>
  <c r="C30" i="9"/>
  <c r="C66" i="9"/>
  <c r="C23" i="9"/>
  <c r="C87" i="9"/>
  <c r="C37" i="9"/>
  <c r="C25" i="9"/>
  <c r="C53" i="9"/>
  <c r="C82" i="9"/>
  <c r="C12" i="9"/>
  <c r="C44" i="9"/>
  <c r="C76" i="9"/>
  <c r="C7" i="9"/>
  <c r="C39" i="9"/>
  <c r="C71" i="9"/>
  <c r="C103" i="9"/>
  <c r="C34" i="9"/>
  <c r="C60" i="9"/>
  <c r="C102" i="9"/>
  <c r="C69" i="9"/>
  <c r="C54" i="9"/>
  <c r="C86" i="9"/>
  <c r="C16" i="9"/>
  <c r="C48" i="9"/>
  <c r="C80" i="9"/>
  <c r="C11" i="9"/>
  <c r="C43" i="9"/>
  <c r="C75" i="9"/>
  <c r="C6" i="9"/>
  <c r="D6" i="9" s="1"/>
  <c r="C38" i="9"/>
  <c r="C92" i="9"/>
  <c r="C32" i="9"/>
  <c r="C101" i="9"/>
  <c r="C58" i="9"/>
  <c r="C90" i="9"/>
  <c r="C20" i="9"/>
  <c r="C52" i="9"/>
  <c r="C84" i="9"/>
  <c r="C15" i="9"/>
  <c r="C47" i="9"/>
  <c r="C79" i="9"/>
  <c r="C10" i="9"/>
  <c r="C42" i="9"/>
  <c r="C28" i="9"/>
  <c r="C55" i="9"/>
  <c r="C18" i="9"/>
  <c r="C70" i="9"/>
  <c r="C65" i="9"/>
  <c r="C62" i="9"/>
  <c r="C94" i="9"/>
  <c r="C24" i="9"/>
  <c r="C56" i="9"/>
  <c r="C88" i="9"/>
  <c r="C19" i="9"/>
  <c r="C51" i="9"/>
  <c r="C83" i="9"/>
  <c r="C14" i="9"/>
  <c r="C46" i="9"/>
  <c r="C97" i="9"/>
  <c r="C21" i="9"/>
  <c r="C64" i="9"/>
  <c r="C27" i="9"/>
  <c r="C59" i="9"/>
  <c r="C91" i="9"/>
  <c r="C22" i="9"/>
  <c r="C66" i="7"/>
  <c r="C94" i="7"/>
  <c r="C90" i="7"/>
  <c r="C82" i="7"/>
  <c r="C49" i="7"/>
  <c r="C74" i="7"/>
  <c r="C76" i="7"/>
  <c r="C71" i="7"/>
  <c r="C103" i="7"/>
  <c r="C80" i="7"/>
  <c r="C11" i="7"/>
  <c r="C75" i="7"/>
  <c r="C20" i="7"/>
  <c r="C52" i="7"/>
  <c r="C84" i="7"/>
  <c r="C93" i="7"/>
  <c r="C56" i="7"/>
  <c r="C51" i="7"/>
  <c r="C60" i="7"/>
  <c r="C92" i="7"/>
  <c r="C23" i="7"/>
  <c r="C64" i="7"/>
  <c r="C59" i="7"/>
  <c r="C91" i="7"/>
  <c r="B2" i="4"/>
  <c r="C88" i="4" s="1"/>
  <c r="F10" i="4"/>
  <c r="C29" i="8" l="1"/>
  <c r="C61" i="7"/>
  <c r="C78" i="7"/>
  <c r="C38" i="8"/>
  <c r="C30" i="8"/>
  <c r="C50" i="8"/>
  <c r="C69" i="7"/>
  <c r="C72" i="7"/>
  <c r="C35" i="7"/>
  <c r="C104" i="7"/>
  <c r="C16" i="7"/>
  <c r="C81" i="7"/>
  <c r="C54" i="7"/>
  <c r="C50" i="7"/>
  <c r="C32" i="8"/>
  <c r="C91" i="8"/>
  <c r="C22" i="8"/>
  <c r="C97" i="8"/>
  <c r="C81" i="8"/>
  <c r="C101" i="7"/>
  <c r="C28" i="7"/>
  <c r="C30" i="7"/>
  <c r="C48" i="7"/>
  <c r="C12" i="7"/>
  <c r="C70" i="7"/>
  <c r="C99" i="7"/>
  <c r="C46" i="7"/>
  <c r="C105" i="7"/>
  <c r="C77" i="7"/>
  <c r="C40" i="7"/>
  <c r="C98" i="7"/>
  <c r="C17" i="7"/>
  <c r="C93" i="8"/>
  <c r="C74" i="8"/>
  <c r="C41" i="8"/>
  <c r="C100" i="7"/>
  <c r="C8" i="7"/>
  <c r="C14" i="7"/>
  <c r="C79" i="7"/>
  <c r="C26" i="7"/>
  <c r="C73" i="7"/>
  <c r="C9" i="7"/>
  <c r="C29" i="7"/>
  <c r="C61" i="8"/>
  <c r="C103" i="8"/>
  <c r="C90" i="8"/>
  <c r="C22" i="7"/>
  <c r="C87" i="7"/>
  <c r="C83" i="7"/>
  <c r="C15" i="7"/>
  <c r="C36" i="7"/>
  <c r="C34" i="7"/>
  <c r="C13" i="7"/>
  <c r="C58" i="7"/>
  <c r="C95" i="8"/>
  <c r="C100" i="8"/>
  <c r="C62" i="8"/>
  <c r="C63" i="8"/>
  <c r="C52" i="8"/>
  <c r="C21" i="8"/>
  <c r="C99" i="8"/>
  <c r="C82" i="8"/>
  <c r="C92" i="8"/>
  <c r="C27" i="8"/>
  <c r="C36" i="8"/>
  <c r="C70" i="8"/>
  <c r="C83" i="8"/>
  <c r="C12" i="8"/>
  <c r="C27" i="7"/>
  <c r="C68" i="7"/>
  <c r="C97" i="7"/>
  <c r="C19" i="7"/>
  <c r="C42" i="7"/>
  <c r="C89" i="7"/>
  <c r="C38" i="7"/>
  <c r="C85" i="7"/>
  <c r="C39" i="7"/>
  <c r="C41" i="7"/>
  <c r="C21" i="7"/>
  <c r="C33" i="7"/>
  <c r="C67" i="8"/>
  <c r="C17" i="8"/>
  <c r="C60" i="8"/>
  <c r="C88" i="8"/>
  <c r="C86" i="8"/>
  <c r="C75" i="8"/>
  <c r="C51" i="8"/>
  <c r="C79" i="8"/>
  <c r="C6" i="8"/>
  <c r="D6" i="8" s="1"/>
  <c r="G6" i="8" s="1"/>
  <c r="C18" i="8"/>
  <c r="C96" i="7"/>
  <c r="C18" i="7"/>
  <c r="C65" i="7"/>
  <c r="C88" i="7"/>
  <c r="C10" i="7"/>
  <c r="C57" i="7"/>
  <c r="C6" i="7"/>
  <c r="D6" i="7" s="1"/>
  <c r="H6" i="7" s="1"/>
  <c r="C53" i="7"/>
  <c r="C7" i="7"/>
  <c r="C102" i="7"/>
  <c r="C25" i="7"/>
  <c r="C62" i="7"/>
  <c r="C35" i="8"/>
  <c r="C58" i="8"/>
  <c r="C89" i="8"/>
  <c r="C56" i="8"/>
  <c r="C87" i="8"/>
  <c r="C43" i="8"/>
  <c r="C80" i="8"/>
  <c r="C47" i="8"/>
  <c r="C25" i="8"/>
  <c r="C24" i="8"/>
  <c r="C9" i="8"/>
  <c r="C96" i="8"/>
  <c r="C54" i="8"/>
  <c r="C57" i="8"/>
  <c r="C55" i="8"/>
  <c r="C104" i="8"/>
  <c r="C77" i="8"/>
  <c r="C15" i="8"/>
  <c r="C95" i="7"/>
  <c r="C32" i="7"/>
  <c r="C55" i="7"/>
  <c r="C31" i="7"/>
  <c r="C24" i="7"/>
  <c r="C47" i="7"/>
  <c r="C67" i="7"/>
  <c r="C43" i="7"/>
  <c r="C63" i="7"/>
  <c r="C44" i="7"/>
  <c r="C45" i="7"/>
  <c r="C86" i="7"/>
  <c r="C33" i="8"/>
  <c r="C64" i="8"/>
  <c r="C34" i="8"/>
  <c r="C78" i="8"/>
  <c r="C53" i="8"/>
  <c r="C84" i="8"/>
  <c r="C72" i="8"/>
  <c r="C98" i="8"/>
  <c r="C44" i="8"/>
  <c r="C45" i="8"/>
  <c r="C69" i="8"/>
  <c r="C66" i="8"/>
  <c r="C94" i="8"/>
  <c r="C10" i="8"/>
  <c r="C101" i="8"/>
  <c r="C85" i="8"/>
  <c r="C26" i="8"/>
  <c r="C102" i="8"/>
  <c r="C40" i="8"/>
  <c r="C19" i="8"/>
  <c r="C14" i="8"/>
  <c r="C76" i="8"/>
  <c r="C13" i="8"/>
  <c r="C49" i="8"/>
  <c r="C7" i="8"/>
  <c r="C71" i="8"/>
  <c r="C48" i="8"/>
  <c r="C39" i="8"/>
  <c r="C105" i="8"/>
  <c r="C8" i="8"/>
  <c r="C28" i="8"/>
  <c r="C59" i="8"/>
  <c r="C11" i="8"/>
  <c r="C23" i="8"/>
  <c r="C46" i="8"/>
  <c r="C68" i="8"/>
  <c r="C16" i="8"/>
  <c r="C65" i="8"/>
  <c r="C73" i="8"/>
  <c r="G6" i="7"/>
  <c r="H6" i="9"/>
  <c r="D7" i="9"/>
  <c r="G6" i="9"/>
  <c r="C20" i="4"/>
  <c r="C89" i="4"/>
  <c r="C79" i="4"/>
  <c r="C43" i="4"/>
  <c r="C64" i="4"/>
  <c r="C86" i="4"/>
  <c r="C18" i="4"/>
  <c r="C65" i="4"/>
  <c r="C57" i="4"/>
  <c r="C92" i="4"/>
  <c r="C52" i="4"/>
  <c r="C33" i="4"/>
  <c r="C98" i="4"/>
  <c r="C26" i="4"/>
  <c r="C104" i="4"/>
  <c r="C49" i="4"/>
  <c r="C70" i="4"/>
  <c r="C95" i="4"/>
  <c r="C71" i="4"/>
  <c r="C9" i="4"/>
  <c r="C105" i="4"/>
  <c r="C76" i="4"/>
  <c r="C99" i="4"/>
  <c r="C32" i="4"/>
  <c r="C58" i="4"/>
  <c r="C63" i="4"/>
  <c r="C14" i="4"/>
  <c r="C36" i="4"/>
  <c r="C62" i="4"/>
  <c r="C46" i="4"/>
  <c r="C59" i="4"/>
  <c r="C91" i="4"/>
  <c r="C42" i="4"/>
  <c r="C66" i="4"/>
  <c r="C24" i="4"/>
  <c r="C53" i="4"/>
  <c r="C12" i="4"/>
  <c r="C60" i="4"/>
  <c r="C82" i="4"/>
  <c r="C74" i="4"/>
  <c r="C80" i="4"/>
  <c r="C7" i="4"/>
  <c r="C54" i="4"/>
  <c r="C28" i="4"/>
  <c r="C93" i="4"/>
  <c r="C96" i="4"/>
  <c r="C30" i="4"/>
  <c r="C38" i="4"/>
  <c r="C15" i="4"/>
  <c r="C50" i="4"/>
  <c r="C84" i="4"/>
  <c r="C21" i="4"/>
  <c r="C101" i="4"/>
  <c r="C25" i="4"/>
  <c r="C31" i="4"/>
  <c r="C22" i="4"/>
  <c r="C69" i="4"/>
  <c r="C16" i="4"/>
  <c r="C61" i="4"/>
  <c r="C81" i="4"/>
  <c r="C41" i="4"/>
  <c r="C83" i="4"/>
  <c r="C73" i="4"/>
  <c r="C34" i="4"/>
  <c r="C47" i="4"/>
  <c r="C68" i="4"/>
  <c r="C78" i="4"/>
  <c r="C100" i="4"/>
  <c r="C10" i="4"/>
  <c r="C27" i="4"/>
  <c r="C17" i="4"/>
  <c r="C48" i="4"/>
  <c r="C39" i="4"/>
  <c r="C94" i="4"/>
  <c r="C51" i="4"/>
  <c r="C103" i="4"/>
  <c r="C72" i="4"/>
  <c r="C13" i="4"/>
  <c r="C67" i="4"/>
  <c r="C23" i="4"/>
  <c r="C35" i="4"/>
  <c r="C75" i="4"/>
  <c r="C11" i="4"/>
  <c r="C45" i="4"/>
  <c r="C102" i="4"/>
  <c r="C77" i="4"/>
  <c r="C85" i="4"/>
  <c r="C56" i="4"/>
  <c r="C44" i="4"/>
  <c r="C97" i="4"/>
  <c r="C87" i="4"/>
  <c r="C19" i="4"/>
  <c r="C29" i="4"/>
  <c r="C90" i="4"/>
  <c r="C40" i="4"/>
  <c r="C8" i="4"/>
  <c r="C55" i="4"/>
  <c r="C37" i="4"/>
  <c r="C6" i="4"/>
  <c r="D6" i="4" s="1"/>
  <c r="F11" i="4"/>
  <c r="D7" i="8" l="1"/>
  <c r="D7" i="7"/>
  <c r="H6" i="8"/>
  <c r="G7" i="9"/>
  <c r="H7" i="9"/>
  <c r="D8" i="9"/>
  <c r="G7" i="8"/>
  <c r="D8" i="8"/>
  <c r="H7" i="8"/>
  <c r="G7" i="7"/>
  <c r="H7" i="7"/>
  <c r="D8" i="7"/>
  <c r="D7" i="4"/>
  <c r="D8" i="4" s="1"/>
  <c r="H6" i="4"/>
  <c r="G6" i="4"/>
  <c r="F12" i="4"/>
  <c r="G8" i="9" l="1"/>
  <c r="D9" i="9"/>
  <c r="H8" i="9"/>
  <c r="H8" i="8"/>
  <c r="G8" i="8"/>
  <c r="D9" i="8"/>
  <c r="D9" i="7"/>
  <c r="H8" i="7"/>
  <c r="G8" i="7"/>
  <c r="H7" i="4"/>
  <c r="G7" i="4"/>
  <c r="D9" i="4"/>
  <c r="H8" i="4"/>
  <c r="G8" i="4"/>
  <c r="F13" i="4"/>
  <c r="D10" i="7" l="1"/>
  <c r="H9" i="7"/>
  <c r="G9" i="7"/>
  <c r="G9" i="8"/>
  <c r="D10" i="8"/>
  <c r="H9" i="8"/>
  <c r="G9" i="9"/>
  <c r="H9" i="9"/>
  <c r="D10" i="9"/>
  <c r="D10" i="4"/>
  <c r="H9" i="4"/>
  <c r="G9" i="4"/>
  <c r="F14" i="4"/>
  <c r="G10" i="8" l="1"/>
  <c r="D11" i="8"/>
  <c r="H10" i="8"/>
  <c r="G10" i="9"/>
  <c r="D11" i="9"/>
  <c r="H10" i="9"/>
  <c r="D11" i="7"/>
  <c r="H10" i="7"/>
  <c r="G10" i="7"/>
  <c r="D11" i="4"/>
  <c r="G10" i="4"/>
  <c r="H10" i="4"/>
  <c r="F15" i="4"/>
  <c r="H11" i="8" l="1"/>
  <c r="G11" i="8"/>
  <c r="D12" i="8"/>
  <c r="H11" i="7"/>
  <c r="G11" i="7"/>
  <c r="D12" i="7"/>
  <c r="G11" i="9"/>
  <c r="H11" i="9"/>
  <c r="D12" i="9"/>
  <c r="D12" i="4"/>
  <c r="H11" i="4"/>
  <c r="G11" i="4"/>
  <c r="F16" i="4"/>
  <c r="H12" i="7" l="1"/>
  <c r="D13" i="7"/>
  <c r="G12" i="7"/>
  <c r="G12" i="8"/>
  <c r="H12" i="8"/>
  <c r="D13" i="8"/>
  <c r="G12" i="9"/>
  <c r="H12" i="9"/>
  <c r="D13" i="9"/>
  <c r="D13" i="4"/>
  <c r="G12" i="4"/>
  <c r="H12" i="4"/>
  <c r="F17" i="4"/>
  <c r="D14" i="8" l="1"/>
  <c r="H13" i="8"/>
  <c r="G13" i="8"/>
  <c r="D14" i="7"/>
  <c r="G13" i="7"/>
  <c r="H13" i="7"/>
  <c r="H13" i="9"/>
  <c r="D14" i="9"/>
  <c r="G13" i="9"/>
  <c r="D14" i="4"/>
  <c r="G13" i="4"/>
  <c r="H13" i="4"/>
  <c r="F18" i="4"/>
  <c r="D15" i="9" l="1"/>
  <c r="H14" i="9"/>
  <c r="G14" i="9"/>
  <c r="H14" i="7"/>
  <c r="G14" i="7"/>
  <c r="D15" i="7"/>
  <c r="D15" i="8"/>
  <c r="H14" i="8"/>
  <c r="G14" i="8"/>
  <c r="D15" i="4"/>
  <c r="H14" i="4"/>
  <c r="G14" i="4"/>
  <c r="F19" i="4"/>
  <c r="H15" i="8" l="1"/>
  <c r="G15" i="8"/>
  <c r="D16" i="8"/>
  <c r="G15" i="7"/>
  <c r="H15" i="7"/>
  <c r="D16" i="7"/>
  <c r="D16" i="9"/>
  <c r="H15" i="9"/>
  <c r="G15" i="9"/>
  <c r="D16" i="4"/>
  <c r="G15" i="4"/>
  <c r="H15" i="4"/>
  <c r="F20" i="4"/>
  <c r="D17" i="7" l="1"/>
  <c r="H16" i="7"/>
  <c r="G16" i="7"/>
  <c r="G16" i="9"/>
  <c r="D17" i="9"/>
  <c r="H16" i="9"/>
  <c r="D17" i="8"/>
  <c r="G16" i="8"/>
  <c r="H16" i="8"/>
  <c r="D17" i="4"/>
  <c r="G16" i="4"/>
  <c r="H16" i="4"/>
  <c r="F21" i="4"/>
  <c r="G17" i="8" l="1"/>
  <c r="H17" i="8"/>
  <c r="D18" i="8"/>
  <c r="H17" i="9"/>
  <c r="G17" i="9"/>
  <c r="D18" i="9"/>
  <c r="G17" i="7"/>
  <c r="H17" i="7"/>
  <c r="D18" i="7"/>
  <c r="D18" i="4"/>
  <c r="H17" i="4"/>
  <c r="G17" i="4"/>
  <c r="F22" i="4"/>
  <c r="H18" i="9" l="1"/>
  <c r="D19" i="9"/>
  <c r="G18" i="9"/>
  <c r="D19" i="8"/>
  <c r="G18" i="8"/>
  <c r="H18" i="8"/>
  <c r="H18" i="7"/>
  <c r="G18" i="7"/>
  <c r="D19" i="7"/>
  <c r="D19" i="4"/>
  <c r="H18" i="4"/>
  <c r="G18" i="4"/>
  <c r="F23" i="4"/>
  <c r="G19" i="8" l="1"/>
  <c r="H19" i="8"/>
  <c r="D20" i="8"/>
  <c r="H19" i="9"/>
  <c r="D20" i="9"/>
  <c r="G19" i="9"/>
  <c r="D20" i="7"/>
  <c r="H19" i="7"/>
  <c r="G19" i="7"/>
  <c r="D20" i="4"/>
  <c r="H19" i="4"/>
  <c r="G19" i="4"/>
  <c r="F24" i="4"/>
  <c r="G20" i="8" l="1"/>
  <c r="H20" i="8"/>
  <c r="D21" i="8"/>
  <c r="H20" i="7"/>
  <c r="D21" i="7"/>
  <c r="G20" i="7"/>
  <c r="G20" i="9"/>
  <c r="H20" i="9"/>
  <c r="D21" i="9"/>
  <c r="D21" i="4"/>
  <c r="G20" i="4"/>
  <c r="H20" i="4"/>
  <c r="F25" i="4"/>
  <c r="G21" i="7" l="1"/>
  <c r="D22" i="7"/>
  <c r="H21" i="7"/>
  <c r="D22" i="8"/>
  <c r="H21" i="8"/>
  <c r="G21" i="8"/>
  <c r="H21" i="9"/>
  <c r="G21" i="9"/>
  <c r="D22" i="9"/>
  <c r="D22" i="4"/>
  <c r="G21" i="4"/>
  <c r="H21" i="4"/>
  <c r="F26" i="4"/>
  <c r="D23" i="8" l="1"/>
  <c r="H22" i="8"/>
  <c r="G22" i="8"/>
  <c r="H22" i="7"/>
  <c r="G22" i="7"/>
  <c r="D23" i="7"/>
  <c r="D23" i="9"/>
  <c r="G22" i="9"/>
  <c r="H22" i="9"/>
  <c r="D23" i="4"/>
  <c r="H22" i="4"/>
  <c r="G22" i="4"/>
  <c r="F27" i="4"/>
  <c r="G23" i="7" l="1"/>
  <c r="H23" i="7"/>
  <c r="D24" i="7"/>
  <c r="D24" i="9"/>
  <c r="H23" i="9"/>
  <c r="G23" i="9"/>
  <c r="D24" i="8"/>
  <c r="H23" i="8"/>
  <c r="G23" i="8"/>
  <c r="D24" i="4"/>
  <c r="G23" i="4"/>
  <c r="H23" i="4"/>
  <c r="F28" i="4"/>
  <c r="G24" i="9" l="1"/>
  <c r="D25" i="9"/>
  <c r="H24" i="9"/>
  <c r="H24" i="7"/>
  <c r="D25" i="7"/>
  <c r="G24" i="7"/>
  <c r="G24" i="8"/>
  <c r="D25" i="8"/>
  <c r="H24" i="8"/>
  <c r="D25" i="4"/>
  <c r="H24" i="4"/>
  <c r="G24" i="4"/>
  <c r="F29" i="4"/>
  <c r="H25" i="8" l="1"/>
  <c r="G25" i="8"/>
  <c r="D26" i="8"/>
  <c r="G25" i="7"/>
  <c r="D26" i="7"/>
  <c r="H25" i="7"/>
  <c r="H25" i="9"/>
  <c r="G25" i="9"/>
  <c r="D26" i="9"/>
  <c r="D26" i="4"/>
  <c r="G25" i="4"/>
  <c r="H25" i="4"/>
  <c r="F30" i="4"/>
  <c r="H26" i="7" l="1"/>
  <c r="G26" i="7"/>
  <c r="D27" i="7"/>
  <c r="D27" i="8"/>
  <c r="H26" i="8"/>
  <c r="G26" i="8"/>
  <c r="D27" i="9"/>
  <c r="H26" i="9"/>
  <c r="G26" i="9"/>
  <c r="D27" i="4"/>
  <c r="H26" i="4"/>
  <c r="G26" i="4"/>
  <c r="F31" i="4"/>
  <c r="D28" i="8" l="1"/>
  <c r="G27" i="8"/>
  <c r="H27" i="8"/>
  <c r="G27" i="7"/>
  <c r="H27" i="7"/>
  <c r="D28" i="7"/>
  <c r="H27" i="9"/>
  <c r="G27" i="9"/>
  <c r="D28" i="9"/>
  <c r="D28" i="4"/>
  <c r="G27" i="4"/>
  <c r="H27" i="4"/>
  <c r="F32" i="4"/>
  <c r="H28" i="7" l="1"/>
  <c r="D29" i="7"/>
  <c r="G28" i="7"/>
  <c r="G28" i="9"/>
  <c r="D29" i="9"/>
  <c r="H28" i="9"/>
  <c r="D29" i="8"/>
  <c r="G28" i="8"/>
  <c r="H28" i="8"/>
  <c r="D29" i="4"/>
  <c r="H28" i="4"/>
  <c r="G28" i="4"/>
  <c r="F33" i="4"/>
  <c r="H29" i="8" l="1"/>
  <c r="D30" i="8"/>
  <c r="G29" i="8"/>
  <c r="G29" i="7"/>
  <c r="D30" i="7"/>
  <c r="H29" i="7"/>
  <c r="H29" i="9"/>
  <c r="G29" i="9"/>
  <c r="D30" i="9"/>
  <c r="D30" i="4"/>
  <c r="G29" i="4"/>
  <c r="H29" i="4"/>
  <c r="F34" i="4"/>
  <c r="H30" i="7" l="1"/>
  <c r="D31" i="7"/>
  <c r="G30" i="7"/>
  <c r="H30" i="8"/>
  <c r="D31" i="8"/>
  <c r="G30" i="8"/>
  <c r="D31" i="9"/>
  <c r="H30" i="9"/>
  <c r="G30" i="9"/>
  <c r="D31" i="4"/>
  <c r="H30" i="4"/>
  <c r="G30" i="4"/>
  <c r="F35" i="4"/>
  <c r="H31" i="9" l="1"/>
  <c r="G31" i="9"/>
  <c r="D32" i="9"/>
  <c r="D32" i="7"/>
  <c r="H31" i="7"/>
  <c r="G31" i="7"/>
  <c r="G31" i="8"/>
  <c r="H31" i="8"/>
  <c r="D32" i="8"/>
  <c r="D32" i="4"/>
  <c r="G31" i="4"/>
  <c r="H31" i="4"/>
  <c r="F36" i="4"/>
  <c r="H32" i="7" l="1"/>
  <c r="D33" i="7"/>
  <c r="G32" i="7"/>
  <c r="D33" i="9"/>
  <c r="G32" i="9"/>
  <c r="H32" i="9"/>
  <c r="G32" i="8"/>
  <c r="D33" i="8"/>
  <c r="H32" i="8"/>
  <c r="D33" i="4"/>
  <c r="H32" i="4"/>
  <c r="G32" i="4"/>
  <c r="F37" i="4"/>
  <c r="H33" i="9" l="1"/>
  <c r="G33" i="9"/>
  <c r="D34" i="9"/>
  <c r="D34" i="8"/>
  <c r="H33" i="8"/>
  <c r="G33" i="8"/>
  <c r="G33" i="7"/>
  <c r="H33" i="7"/>
  <c r="D34" i="7"/>
  <c r="D34" i="4"/>
  <c r="G33" i="4"/>
  <c r="H33" i="4"/>
  <c r="F38" i="4"/>
  <c r="H34" i="8" l="1"/>
  <c r="D35" i="8"/>
  <c r="G34" i="8"/>
  <c r="H34" i="9"/>
  <c r="D35" i="9"/>
  <c r="G34" i="9"/>
  <c r="H34" i="7"/>
  <c r="G34" i="7"/>
  <c r="D35" i="7"/>
  <c r="D35" i="4"/>
  <c r="H34" i="4"/>
  <c r="G34" i="4"/>
  <c r="F39" i="4"/>
  <c r="H35" i="9" l="1"/>
  <c r="D36" i="9"/>
  <c r="G35" i="9"/>
  <c r="D36" i="8"/>
  <c r="H35" i="8"/>
  <c r="G35" i="8"/>
  <c r="G35" i="7"/>
  <c r="H35" i="7"/>
  <c r="D36" i="7"/>
  <c r="D36" i="4"/>
  <c r="G35" i="4"/>
  <c r="H35" i="4"/>
  <c r="F40" i="4"/>
  <c r="D37" i="8" l="1"/>
  <c r="G36" i="8"/>
  <c r="H36" i="8"/>
  <c r="G36" i="9"/>
  <c r="D37" i="9"/>
  <c r="H36" i="9"/>
  <c r="H36" i="7"/>
  <c r="D37" i="7"/>
  <c r="G36" i="7"/>
  <c r="D37" i="4"/>
  <c r="H36" i="4"/>
  <c r="G36" i="4"/>
  <c r="F41" i="4"/>
  <c r="H37" i="9" l="1"/>
  <c r="D38" i="9"/>
  <c r="G37" i="9"/>
  <c r="G37" i="7"/>
  <c r="D38" i="7"/>
  <c r="H37" i="7"/>
  <c r="H37" i="8"/>
  <c r="G37" i="8"/>
  <c r="D38" i="8"/>
  <c r="D38" i="4"/>
  <c r="H37" i="4"/>
  <c r="G37" i="4"/>
  <c r="F42" i="4"/>
  <c r="D39" i="9" l="1"/>
  <c r="H38" i="9"/>
  <c r="G38" i="9"/>
  <c r="H38" i="7"/>
  <c r="G38" i="7"/>
  <c r="D39" i="7"/>
  <c r="H38" i="8"/>
  <c r="G38" i="8"/>
  <c r="D39" i="8"/>
  <c r="D39" i="4"/>
  <c r="H38" i="4"/>
  <c r="G38" i="4"/>
  <c r="F43" i="4"/>
  <c r="D40" i="7" l="1"/>
  <c r="H39" i="7"/>
  <c r="G39" i="7"/>
  <c r="G39" i="8"/>
  <c r="D40" i="8"/>
  <c r="H39" i="8"/>
  <c r="G39" i="9"/>
  <c r="D40" i="9"/>
  <c r="H39" i="9"/>
  <c r="D40" i="4"/>
  <c r="G39" i="4"/>
  <c r="H39" i="4"/>
  <c r="F44" i="4"/>
  <c r="G40" i="9" l="1"/>
  <c r="D41" i="9"/>
  <c r="H40" i="9"/>
  <c r="H40" i="8"/>
  <c r="G40" i="8"/>
  <c r="D41" i="8"/>
  <c r="D41" i="7"/>
  <c r="H40" i="7"/>
  <c r="G40" i="7"/>
  <c r="D41" i="4"/>
  <c r="H40" i="4"/>
  <c r="G40" i="4"/>
  <c r="F45" i="4"/>
  <c r="G41" i="7" l="1"/>
  <c r="D42" i="7"/>
  <c r="H41" i="7"/>
  <c r="H41" i="8"/>
  <c r="G41" i="8"/>
  <c r="D42" i="8"/>
  <c r="H41" i="9"/>
  <c r="G41" i="9"/>
  <c r="D42" i="9"/>
  <c r="D42" i="4"/>
  <c r="G41" i="4"/>
  <c r="H41" i="4"/>
  <c r="F46" i="4"/>
  <c r="D43" i="8" l="1"/>
  <c r="G42" i="8"/>
  <c r="H42" i="8"/>
  <c r="H42" i="7"/>
  <c r="G42" i="7"/>
  <c r="D43" i="7"/>
  <c r="D43" i="9"/>
  <c r="H42" i="9"/>
  <c r="G42" i="9"/>
  <c r="D43" i="4"/>
  <c r="H42" i="4"/>
  <c r="G42" i="4"/>
  <c r="F47" i="4"/>
  <c r="D44" i="9" l="1"/>
  <c r="H43" i="9"/>
  <c r="G43" i="9"/>
  <c r="D44" i="7"/>
  <c r="G43" i="7"/>
  <c r="H43" i="7"/>
  <c r="G43" i="8"/>
  <c r="D44" i="8"/>
  <c r="H43" i="8"/>
  <c r="D44" i="4"/>
  <c r="G43" i="4"/>
  <c r="H43" i="4"/>
  <c r="F48" i="4"/>
  <c r="G44" i="8" l="1"/>
  <c r="D45" i="8"/>
  <c r="H44" i="8"/>
  <c r="H44" i="7"/>
  <c r="D45" i="7"/>
  <c r="G44" i="7"/>
  <c r="G44" i="9"/>
  <c r="D45" i="9"/>
  <c r="H44" i="9"/>
  <c r="D45" i="4"/>
  <c r="H44" i="4"/>
  <c r="G44" i="4"/>
  <c r="F49" i="4"/>
  <c r="H45" i="9" l="1"/>
  <c r="G45" i="9"/>
  <c r="D46" i="9"/>
  <c r="G45" i="7"/>
  <c r="H45" i="7"/>
  <c r="D46" i="7"/>
  <c r="H45" i="8"/>
  <c r="D46" i="8"/>
  <c r="G45" i="8"/>
  <c r="D46" i="4"/>
  <c r="G45" i="4"/>
  <c r="H45" i="4"/>
  <c r="F50" i="4"/>
  <c r="D47" i="8" l="1"/>
  <c r="G46" i="8"/>
  <c r="H46" i="8"/>
  <c r="D47" i="9"/>
  <c r="H46" i="9"/>
  <c r="G46" i="9"/>
  <c r="H46" i="7"/>
  <c r="G46" i="7"/>
  <c r="D47" i="7"/>
  <c r="D47" i="4"/>
  <c r="H46" i="4"/>
  <c r="G46" i="4"/>
  <c r="F51" i="4"/>
  <c r="D48" i="9" l="1"/>
  <c r="H47" i="9"/>
  <c r="G47" i="9"/>
  <c r="D48" i="7"/>
  <c r="H47" i="7"/>
  <c r="G47" i="7"/>
  <c r="D48" i="8"/>
  <c r="G47" i="8"/>
  <c r="H47" i="8"/>
  <c r="D48" i="4"/>
  <c r="G47" i="4"/>
  <c r="H47" i="4"/>
  <c r="F52" i="4"/>
  <c r="G48" i="8" l="1"/>
  <c r="H48" i="8"/>
  <c r="D49" i="8"/>
  <c r="H48" i="7"/>
  <c r="G48" i="7"/>
  <c r="D49" i="7"/>
  <c r="G48" i="9"/>
  <c r="D49" i="9"/>
  <c r="H48" i="9"/>
  <c r="D49" i="4"/>
  <c r="H48" i="4"/>
  <c r="G48" i="4"/>
  <c r="F53" i="4"/>
  <c r="G49" i="9" l="1"/>
  <c r="D50" i="9"/>
  <c r="H49" i="9"/>
  <c r="G49" i="7"/>
  <c r="D50" i="7"/>
  <c r="H49" i="7"/>
  <c r="D50" i="8"/>
  <c r="H49" i="8"/>
  <c r="G49" i="8"/>
  <c r="D50" i="4"/>
  <c r="G49" i="4"/>
  <c r="H49" i="4"/>
  <c r="F54" i="4"/>
  <c r="H50" i="8" l="1"/>
  <c r="D51" i="8"/>
  <c r="G50" i="8"/>
  <c r="H50" i="7"/>
  <c r="G50" i="7"/>
  <c r="D51" i="7"/>
  <c r="G50" i="9"/>
  <c r="D51" i="9"/>
  <c r="H50" i="9"/>
  <c r="D51" i="4"/>
  <c r="G50" i="4"/>
  <c r="H50" i="4"/>
  <c r="F55" i="4"/>
  <c r="D52" i="9" l="1"/>
  <c r="G51" i="9"/>
  <c r="H51" i="9"/>
  <c r="H51" i="7"/>
  <c r="G51" i="7"/>
  <c r="D52" i="7"/>
  <c r="D52" i="8"/>
  <c r="H51" i="8"/>
  <c r="G51" i="8"/>
  <c r="D52" i="4"/>
  <c r="G51" i="4"/>
  <c r="H51" i="4"/>
  <c r="F56" i="4"/>
  <c r="D53" i="8" l="1"/>
  <c r="G52" i="8"/>
  <c r="H52" i="8"/>
  <c r="H52" i="7"/>
  <c r="D53" i="7"/>
  <c r="G52" i="7"/>
  <c r="H52" i="9"/>
  <c r="D53" i="9"/>
  <c r="G52" i="9"/>
  <c r="D53" i="4"/>
  <c r="H52" i="4"/>
  <c r="G52" i="4"/>
  <c r="F57" i="4"/>
  <c r="G53" i="7" l="1"/>
  <c r="D54" i="7"/>
  <c r="H53" i="7"/>
  <c r="G53" i="9"/>
  <c r="H53" i="9"/>
  <c r="D54" i="9"/>
  <c r="D54" i="8"/>
  <c r="G53" i="8"/>
  <c r="H53" i="8"/>
  <c r="D54" i="4"/>
  <c r="G53" i="4"/>
  <c r="H53" i="4"/>
  <c r="F58" i="4"/>
  <c r="D55" i="8" l="1"/>
  <c r="H54" i="8"/>
  <c r="G54" i="8"/>
  <c r="D55" i="9"/>
  <c r="G54" i="9"/>
  <c r="H54" i="9"/>
  <c r="H54" i="7"/>
  <c r="G54" i="7"/>
  <c r="D55" i="7"/>
  <c r="D55" i="4"/>
  <c r="G54" i="4"/>
  <c r="H54" i="4"/>
  <c r="F59" i="4"/>
  <c r="D56" i="9" l="1"/>
  <c r="G55" i="9"/>
  <c r="H55" i="9"/>
  <c r="H55" i="7"/>
  <c r="D56" i="7"/>
  <c r="G55" i="7"/>
  <c r="D56" i="8"/>
  <c r="G55" i="8"/>
  <c r="H55" i="8"/>
  <c r="D56" i="4"/>
  <c r="G55" i="4"/>
  <c r="H55" i="4"/>
  <c r="F60" i="4"/>
  <c r="D57" i="7" l="1"/>
  <c r="H56" i="7"/>
  <c r="G56" i="7"/>
  <c r="H56" i="8"/>
  <c r="D57" i="8"/>
  <c r="G56" i="8"/>
  <c r="D57" i="9"/>
  <c r="G56" i="9"/>
  <c r="H56" i="9"/>
  <c r="D57" i="4"/>
  <c r="G56" i="4"/>
  <c r="H56" i="4"/>
  <c r="F61" i="4"/>
  <c r="H57" i="8" l="1"/>
  <c r="G57" i="8"/>
  <c r="D58" i="8"/>
  <c r="D58" i="9"/>
  <c r="H57" i="9"/>
  <c r="G57" i="9"/>
  <c r="D58" i="7"/>
  <c r="G57" i="7"/>
  <c r="H57" i="7"/>
  <c r="D58" i="4"/>
  <c r="G57" i="4"/>
  <c r="H57" i="4"/>
  <c r="F62" i="4"/>
  <c r="H58" i="7" l="1"/>
  <c r="G58" i="7"/>
  <c r="D59" i="7"/>
  <c r="D59" i="9"/>
  <c r="H58" i="9"/>
  <c r="G58" i="9"/>
  <c r="D59" i="8"/>
  <c r="G58" i="8"/>
  <c r="H58" i="8"/>
  <c r="D59" i="4"/>
  <c r="H58" i="4"/>
  <c r="G58" i="4"/>
  <c r="F63" i="4"/>
  <c r="D60" i="8" l="1"/>
  <c r="H59" i="8"/>
  <c r="G59" i="8"/>
  <c r="D60" i="9"/>
  <c r="H59" i="9"/>
  <c r="G59" i="9"/>
  <c r="H59" i="7"/>
  <c r="G59" i="7"/>
  <c r="D60" i="7"/>
  <c r="D60" i="4"/>
  <c r="G59" i="4"/>
  <c r="H59" i="4"/>
  <c r="F64" i="4"/>
  <c r="H60" i="9" l="1"/>
  <c r="D61" i="9"/>
  <c r="G60" i="9"/>
  <c r="G60" i="7"/>
  <c r="H60" i="7"/>
  <c r="D61" i="7"/>
  <c r="H60" i="8"/>
  <c r="D61" i="8"/>
  <c r="G60" i="8"/>
  <c r="D61" i="4"/>
  <c r="G60" i="4"/>
  <c r="H60" i="4"/>
  <c r="F65" i="4"/>
  <c r="G61" i="8" l="1"/>
  <c r="H61" i="8"/>
  <c r="D62" i="8"/>
  <c r="G61" i="7"/>
  <c r="D62" i="7"/>
  <c r="H61" i="7"/>
  <c r="H61" i="9"/>
  <c r="D62" i="9"/>
  <c r="G61" i="9"/>
  <c r="D62" i="4"/>
  <c r="G61" i="4"/>
  <c r="H61" i="4"/>
  <c r="F66" i="4"/>
  <c r="D63" i="9" l="1"/>
  <c r="G62" i="9"/>
  <c r="H62" i="9"/>
  <c r="H62" i="8"/>
  <c r="G62" i="8"/>
  <c r="D63" i="8"/>
  <c r="H62" i="7"/>
  <c r="G62" i="7"/>
  <c r="D63" i="7"/>
  <c r="D63" i="4"/>
  <c r="H62" i="4"/>
  <c r="G62" i="4"/>
  <c r="F67" i="4"/>
  <c r="H63" i="8" l="1"/>
  <c r="G63" i="8"/>
  <c r="D64" i="8"/>
  <c r="H63" i="7"/>
  <c r="G63" i="7"/>
  <c r="D64" i="7"/>
  <c r="D64" i="9"/>
  <c r="H63" i="9"/>
  <c r="G63" i="9"/>
  <c r="D64" i="4"/>
  <c r="G63" i="4"/>
  <c r="H63" i="4"/>
  <c r="F68" i="4"/>
  <c r="H64" i="9" l="1"/>
  <c r="D65" i="9"/>
  <c r="G64" i="9"/>
  <c r="G64" i="8"/>
  <c r="H64" i="8"/>
  <c r="D65" i="8"/>
  <c r="D65" i="7"/>
  <c r="H64" i="7"/>
  <c r="G64" i="7"/>
  <c r="D65" i="4"/>
  <c r="H64" i="4"/>
  <c r="G64" i="4"/>
  <c r="F69" i="4"/>
  <c r="G65" i="7" l="1"/>
  <c r="D66" i="7"/>
  <c r="H65" i="7"/>
  <c r="H65" i="8"/>
  <c r="G65" i="8"/>
  <c r="D66" i="8"/>
  <c r="G65" i="9"/>
  <c r="H65" i="9"/>
  <c r="D66" i="9"/>
  <c r="D66" i="4"/>
  <c r="G65" i="4"/>
  <c r="H65" i="4"/>
  <c r="F70" i="4"/>
  <c r="H66" i="8" l="1"/>
  <c r="D67" i="8"/>
  <c r="G66" i="8"/>
  <c r="H66" i="7"/>
  <c r="D67" i="7"/>
  <c r="G66" i="7"/>
  <c r="D67" i="9"/>
  <c r="H66" i="9"/>
  <c r="G66" i="9"/>
  <c r="D67" i="4"/>
  <c r="H66" i="4"/>
  <c r="G66" i="4"/>
  <c r="F71" i="4"/>
  <c r="H67" i="7" l="1"/>
  <c r="G67" i="7"/>
  <c r="D68" i="7"/>
  <c r="D68" i="9"/>
  <c r="H67" i="9"/>
  <c r="G67" i="9"/>
  <c r="D68" i="8"/>
  <c r="G67" i="8"/>
  <c r="H67" i="8"/>
  <c r="D68" i="4"/>
  <c r="G67" i="4"/>
  <c r="H67" i="4"/>
  <c r="F72" i="4"/>
  <c r="H68" i="9" l="1"/>
  <c r="D69" i="9"/>
  <c r="G68" i="9"/>
  <c r="G68" i="7"/>
  <c r="D69" i="7"/>
  <c r="H68" i="7"/>
  <c r="H68" i="8"/>
  <c r="D69" i="8"/>
  <c r="G68" i="8"/>
  <c r="D69" i="4"/>
  <c r="G68" i="4"/>
  <c r="H68" i="4"/>
  <c r="F73" i="4"/>
  <c r="D70" i="8" l="1"/>
  <c r="H69" i="8"/>
  <c r="G69" i="8"/>
  <c r="D70" i="9"/>
  <c r="H69" i="9"/>
  <c r="G69" i="9"/>
  <c r="G69" i="7"/>
  <c r="D70" i="7"/>
  <c r="H69" i="7"/>
  <c r="D70" i="4"/>
  <c r="G69" i="4"/>
  <c r="H69" i="4"/>
  <c r="F74" i="4"/>
  <c r="D71" i="9" l="1"/>
  <c r="H70" i="9"/>
  <c r="G70" i="9"/>
  <c r="H70" i="7"/>
  <c r="G70" i="7"/>
  <c r="D71" i="7"/>
  <c r="D71" i="8"/>
  <c r="H70" i="8"/>
  <c r="G70" i="8"/>
  <c r="D71" i="4"/>
  <c r="H70" i="4"/>
  <c r="G70" i="4"/>
  <c r="F75" i="4"/>
  <c r="H71" i="7" l="1"/>
  <c r="G71" i="7"/>
  <c r="D72" i="7"/>
  <c r="D72" i="8"/>
  <c r="H71" i="8"/>
  <c r="G71" i="8"/>
  <c r="D72" i="9"/>
  <c r="H71" i="9"/>
  <c r="G71" i="9"/>
  <c r="D72" i="4"/>
  <c r="H71" i="4"/>
  <c r="G71" i="4"/>
  <c r="F76" i="4"/>
  <c r="G72" i="9" l="1"/>
  <c r="D73" i="9"/>
  <c r="H72" i="9"/>
  <c r="D73" i="8"/>
  <c r="G72" i="8"/>
  <c r="H72" i="8"/>
  <c r="H72" i="7"/>
  <c r="G72" i="7"/>
  <c r="D73" i="7"/>
  <c r="D73" i="4"/>
  <c r="G72" i="4"/>
  <c r="H72" i="4"/>
  <c r="F77" i="4"/>
  <c r="D74" i="8" l="1"/>
  <c r="H73" i="8"/>
  <c r="G73" i="8"/>
  <c r="H73" i="9"/>
  <c r="D74" i="9"/>
  <c r="G73" i="9"/>
  <c r="G73" i="7"/>
  <c r="D74" i="7"/>
  <c r="H73" i="7"/>
  <c r="D74" i="4"/>
  <c r="G73" i="4"/>
  <c r="H73" i="4"/>
  <c r="F78" i="4"/>
  <c r="D75" i="9" l="1"/>
  <c r="H74" i="9"/>
  <c r="G74" i="9"/>
  <c r="H74" i="7"/>
  <c r="G74" i="7"/>
  <c r="D75" i="7"/>
  <c r="D75" i="8"/>
  <c r="H74" i="8"/>
  <c r="G74" i="8"/>
  <c r="D75" i="4"/>
  <c r="H74" i="4"/>
  <c r="G74" i="4"/>
  <c r="F79" i="4"/>
  <c r="H75" i="7" l="1"/>
  <c r="D76" i="7"/>
  <c r="G75" i="7"/>
  <c r="H75" i="8"/>
  <c r="D76" i="8"/>
  <c r="G75" i="8"/>
  <c r="D76" i="9"/>
  <c r="G75" i="9"/>
  <c r="H75" i="9"/>
  <c r="D76" i="4"/>
  <c r="G75" i="4"/>
  <c r="H75" i="4"/>
  <c r="F80" i="4"/>
  <c r="G76" i="8" l="1"/>
  <c r="D77" i="8"/>
  <c r="H76" i="8"/>
  <c r="G76" i="7"/>
  <c r="D77" i="7"/>
  <c r="H76" i="7"/>
  <c r="D77" i="9"/>
  <c r="H76" i="9"/>
  <c r="G76" i="9"/>
  <c r="D77" i="4"/>
  <c r="G76" i="4"/>
  <c r="H76" i="4"/>
  <c r="F81" i="4"/>
  <c r="G77" i="7" l="1"/>
  <c r="D78" i="7"/>
  <c r="H77" i="7"/>
  <c r="G77" i="8"/>
  <c r="H77" i="8"/>
  <c r="D78" i="8"/>
  <c r="D78" i="9"/>
  <c r="H77" i="9"/>
  <c r="G77" i="9"/>
  <c r="D78" i="4"/>
  <c r="G77" i="4"/>
  <c r="H77" i="4"/>
  <c r="F82" i="4"/>
  <c r="D79" i="8" l="1"/>
  <c r="H78" i="8"/>
  <c r="G78" i="8"/>
  <c r="D79" i="9"/>
  <c r="H78" i="9"/>
  <c r="G78" i="9"/>
  <c r="H78" i="7"/>
  <c r="G78" i="7"/>
  <c r="D79" i="7"/>
  <c r="D79" i="4"/>
  <c r="H78" i="4"/>
  <c r="G78" i="4"/>
  <c r="F83" i="4"/>
  <c r="D80" i="9" l="1"/>
  <c r="G79" i="9"/>
  <c r="H79" i="9"/>
  <c r="H79" i="7"/>
  <c r="G79" i="7"/>
  <c r="D80" i="7"/>
  <c r="D80" i="8"/>
  <c r="H79" i="8"/>
  <c r="G79" i="8"/>
  <c r="D80" i="4"/>
  <c r="G79" i="4"/>
  <c r="H79" i="4"/>
  <c r="F84" i="4"/>
  <c r="H80" i="8" l="1"/>
  <c r="D81" i="8"/>
  <c r="G80" i="8"/>
  <c r="D81" i="7"/>
  <c r="H80" i="7"/>
  <c r="G80" i="7"/>
  <c r="H80" i="9"/>
  <c r="D81" i="9"/>
  <c r="G80" i="9"/>
  <c r="D81" i="4"/>
  <c r="H80" i="4"/>
  <c r="G80" i="4"/>
  <c r="F85" i="4"/>
  <c r="G81" i="7" l="1"/>
  <c r="D82" i="7"/>
  <c r="H81" i="7"/>
  <c r="H81" i="9"/>
  <c r="G81" i="9"/>
  <c r="D82" i="9"/>
  <c r="G81" i="8"/>
  <c r="H81" i="8"/>
  <c r="D82" i="8"/>
  <c r="D82" i="4"/>
  <c r="H81" i="4"/>
  <c r="G81" i="4"/>
  <c r="F86" i="4"/>
  <c r="H82" i="9" l="1"/>
  <c r="G82" i="9"/>
  <c r="D83" i="9"/>
  <c r="H82" i="7"/>
  <c r="G82" i="7"/>
  <c r="D83" i="7"/>
  <c r="D83" i="8"/>
  <c r="H82" i="8"/>
  <c r="G82" i="8"/>
  <c r="D83" i="4"/>
  <c r="H82" i="4"/>
  <c r="G82" i="4"/>
  <c r="F87" i="4"/>
  <c r="D84" i="9" l="1"/>
  <c r="H83" i="9"/>
  <c r="G83" i="9"/>
  <c r="H83" i="8"/>
  <c r="D84" i="8"/>
  <c r="G83" i="8"/>
  <c r="H83" i="7"/>
  <c r="G83" i="7"/>
  <c r="D84" i="7"/>
  <c r="D84" i="4"/>
  <c r="G83" i="4"/>
  <c r="H83" i="4"/>
  <c r="F88" i="4"/>
  <c r="G84" i="8" l="1"/>
  <c r="H84" i="8"/>
  <c r="D85" i="8"/>
  <c r="D85" i="7"/>
  <c r="H84" i="7"/>
  <c r="G84" i="7"/>
  <c r="D85" i="9"/>
  <c r="G84" i="9"/>
  <c r="H84" i="9"/>
  <c r="D85" i="4"/>
  <c r="H84" i="4"/>
  <c r="G84" i="4"/>
  <c r="F89" i="4"/>
  <c r="H85" i="9" l="1"/>
  <c r="G85" i="9"/>
  <c r="D86" i="9"/>
  <c r="G85" i="7"/>
  <c r="D86" i="7"/>
  <c r="H85" i="7"/>
  <c r="D86" i="8"/>
  <c r="G85" i="8"/>
  <c r="H85" i="8"/>
  <c r="D86" i="4"/>
  <c r="H85" i="4"/>
  <c r="G85" i="4"/>
  <c r="F90" i="4"/>
  <c r="D87" i="8" l="1"/>
  <c r="G86" i="8"/>
  <c r="H86" i="8"/>
  <c r="H86" i="9"/>
  <c r="D87" i="9"/>
  <c r="G86" i="9"/>
  <c r="H86" i="7"/>
  <c r="G86" i="7"/>
  <c r="D87" i="7"/>
  <c r="D87" i="4"/>
  <c r="H86" i="4"/>
  <c r="G86" i="4"/>
  <c r="F91" i="4"/>
  <c r="D88" i="9" l="1"/>
  <c r="H87" i="9"/>
  <c r="G87" i="9"/>
  <c r="H87" i="7"/>
  <c r="G87" i="7"/>
  <c r="D88" i="7"/>
  <c r="D88" i="8"/>
  <c r="H87" i="8"/>
  <c r="G87" i="8"/>
  <c r="D88" i="4"/>
  <c r="H87" i="4"/>
  <c r="G87" i="4"/>
  <c r="F92" i="4"/>
  <c r="D89" i="8" l="1"/>
  <c r="G88" i="8"/>
  <c r="H88" i="8"/>
  <c r="D89" i="7"/>
  <c r="H88" i="7"/>
  <c r="G88" i="7"/>
  <c r="D89" i="9"/>
  <c r="G88" i="9"/>
  <c r="H88" i="9"/>
  <c r="D89" i="4"/>
  <c r="G88" i="4"/>
  <c r="H88" i="4"/>
  <c r="F93" i="4"/>
  <c r="G89" i="9" l="1"/>
  <c r="H89" i="9"/>
  <c r="D90" i="9"/>
  <c r="G89" i="7"/>
  <c r="D90" i="7"/>
  <c r="H89" i="7"/>
  <c r="H89" i="8"/>
  <c r="D90" i="8"/>
  <c r="G89" i="8"/>
  <c r="D90" i="4"/>
  <c r="G89" i="4"/>
  <c r="H89" i="4"/>
  <c r="F94" i="4"/>
  <c r="G90" i="8" l="1"/>
  <c r="H90" i="8"/>
  <c r="D91" i="8"/>
  <c r="H90" i="7"/>
  <c r="D91" i="7"/>
  <c r="G90" i="7"/>
  <c r="G90" i="9"/>
  <c r="D91" i="9"/>
  <c r="H90" i="9"/>
  <c r="D91" i="4"/>
  <c r="G90" i="4"/>
  <c r="H90" i="4"/>
  <c r="F95" i="4"/>
  <c r="G91" i="8" l="1"/>
  <c r="D92" i="8"/>
  <c r="H91" i="8"/>
  <c r="D92" i="9"/>
  <c r="H91" i="9"/>
  <c r="G91" i="9"/>
  <c r="H91" i="7"/>
  <c r="G91" i="7"/>
  <c r="D92" i="7"/>
  <c r="D92" i="4"/>
  <c r="G91" i="4"/>
  <c r="H91" i="4"/>
  <c r="F96" i="4"/>
  <c r="H92" i="9" l="1"/>
  <c r="D93" i="9"/>
  <c r="G92" i="9"/>
  <c r="D93" i="8"/>
  <c r="G92" i="8"/>
  <c r="H92" i="8"/>
  <c r="D93" i="7"/>
  <c r="H92" i="7"/>
  <c r="G92" i="7"/>
  <c r="D93" i="4"/>
  <c r="H92" i="4"/>
  <c r="G92" i="4"/>
  <c r="F97" i="4"/>
  <c r="D94" i="7" l="1"/>
  <c r="G93" i="7"/>
  <c r="H93" i="7"/>
  <c r="H93" i="9"/>
  <c r="D94" i="9"/>
  <c r="G93" i="9"/>
  <c r="G93" i="8"/>
  <c r="H93" i="8"/>
  <c r="D94" i="8"/>
  <c r="D94" i="4"/>
  <c r="G93" i="4"/>
  <c r="H93" i="4"/>
  <c r="F98" i="4"/>
  <c r="D95" i="9" l="1"/>
  <c r="H94" i="9"/>
  <c r="G94" i="9"/>
  <c r="H94" i="8"/>
  <c r="G94" i="8"/>
  <c r="D95" i="8"/>
  <c r="H94" i="7"/>
  <c r="G94" i="7"/>
  <c r="D95" i="7"/>
  <c r="D95" i="4"/>
  <c r="G94" i="4"/>
  <c r="H94" i="4"/>
  <c r="F99" i="4"/>
  <c r="G95" i="8" l="1"/>
  <c r="D96" i="8"/>
  <c r="H95" i="8"/>
  <c r="H95" i="7"/>
  <c r="G95" i="7"/>
  <c r="D96" i="7"/>
  <c r="H95" i="9"/>
  <c r="G95" i="9"/>
  <c r="D96" i="9"/>
  <c r="D96" i="4"/>
  <c r="G95" i="4"/>
  <c r="H95" i="4"/>
  <c r="F100" i="4"/>
  <c r="G96" i="7" l="1"/>
  <c r="D97" i="7"/>
  <c r="H96" i="7"/>
  <c r="H96" i="8"/>
  <c r="D97" i="8"/>
  <c r="G96" i="8"/>
  <c r="G96" i="9"/>
  <c r="D97" i="9"/>
  <c r="H96" i="9"/>
  <c r="D97" i="4"/>
  <c r="H96" i="4"/>
  <c r="G96" i="4"/>
  <c r="F101" i="4"/>
  <c r="D98" i="9" l="1"/>
  <c r="H97" i="9"/>
  <c r="G97" i="9"/>
  <c r="G97" i="8"/>
  <c r="D98" i="8"/>
  <c r="H97" i="8"/>
  <c r="G97" i="7"/>
  <c r="D98" i="7"/>
  <c r="H97" i="7"/>
  <c r="D98" i="4"/>
  <c r="G97" i="4"/>
  <c r="H97" i="4"/>
  <c r="F102" i="4"/>
  <c r="D99" i="8" l="1"/>
  <c r="H98" i="8"/>
  <c r="G98" i="8"/>
  <c r="H98" i="7"/>
  <c r="G98" i="7"/>
  <c r="D99" i="7"/>
  <c r="H98" i="9"/>
  <c r="D99" i="9"/>
  <c r="G98" i="9"/>
  <c r="D99" i="4"/>
  <c r="G98" i="4"/>
  <c r="H98" i="4"/>
  <c r="F103" i="4"/>
  <c r="D100" i="9" l="1"/>
  <c r="H99" i="9"/>
  <c r="G99" i="9"/>
  <c r="H99" i="7"/>
  <c r="G99" i="7"/>
  <c r="D100" i="7"/>
  <c r="D100" i="8"/>
  <c r="H99" i="8"/>
  <c r="G99" i="8"/>
  <c r="D100" i="4"/>
  <c r="G99" i="4"/>
  <c r="H99" i="4"/>
  <c r="F104" i="4"/>
  <c r="G100" i="7" l="1"/>
  <c r="D101" i="7"/>
  <c r="H100" i="7"/>
  <c r="H100" i="8"/>
  <c r="G100" i="8"/>
  <c r="D101" i="8"/>
  <c r="G100" i="9"/>
  <c r="H100" i="9"/>
  <c r="D101" i="9"/>
  <c r="D101" i="4"/>
  <c r="H100" i="4"/>
  <c r="G100" i="4"/>
  <c r="F105" i="4"/>
  <c r="G101" i="7" l="1"/>
  <c r="D102" i="7"/>
  <c r="H101" i="7"/>
  <c r="H101" i="8"/>
  <c r="G101" i="8"/>
  <c r="D102" i="8"/>
  <c r="H101" i="9"/>
  <c r="G101" i="9"/>
  <c r="D102" i="9"/>
  <c r="D102" i="4"/>
  <c r="G101" i="4"/>
  <c r="H101" i="4"/>
  <c r="H102" i="7" l="1"/>
  <c r="G102" i="7"/>
  <c r="D103" i="7"/>
  <c r="D103" i="8"/>
  <c r="H102" i="8"/>
  <c r="G102" i="8"/>
  <c r="D103" i="9"/>
  <c r="H102" i="9"/>
  <c r="G102" i="9"/>
  <c r="D103" i="4"/>
  <c r="G102" i="4"/>
  <c r="H102" i="4"/>
  <c r="H103" i="9" l="1"/>
  <c r="D104" i="9"/>
  <c r="G103" i="9"/>
  <c r="D104" i="8"/>
  <c r="H103" i="8"/>
  <c r="G103" i="8"/>
  <c r="H103" i="7"/>
  <c r="G103" i="7"/>
  <c r="D104" i="7"/>
  <c r="D104" i="4"/>
  <c r="G103" i="4"/>
  <c r="H103" i="4"/>
  <c r="D105" i="9" l="1"/>
  <c r="G104" i="9"/>
  <c r="H104" i="9"/>
  <c r="D105" i="8"/>
  <c r="H104" i="8"/>
  <c r="G104" i="8"/>
  <c r="G104" i="7"/>
  <c r="D105" i="7"/>
  <c r="H104" i="7"/>
  <c r="D105" i="4"/>
  <c r="G104" i="4"/>
  <c r="H104" i="4"/>
  <c r="H105" i="7" l="1"/>
  <c r="G105" i="7"/>
  <c r="H105" i="8"/>
  <c r="G105" i="8"/>
  <c r="G105" i="9"/>
  <c r="H105" i="9"/>
  <c r="G105" i="4"/>
  <c r="H10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SEPIA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SEPIA:</t>
        </r>
        <r>
          <rPr>
            <sz val="9"/>
            <color indexed="81"/>
            <rFont val="Tahoma"/>
            <family val="2"/>
          </rPr>
          <t xml:space="preserve">
colonne utile si on fait le même calcul par la méthode du calcul d'aire sous la courbe (ex : pour vérification) (inutile sinon)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SEPIA:</t>
        </r>
        <r>
          <rPr>
            <sz val="9"/>
            <color indexed="81"/>
            <rFont val="Tahoma"/>
            <family val="2"/>
          </rPr>
          <t xml:space="preserve">
infini</t>
        </r>
      </text>
    </comment>
    <comment ref="A13" authorId="0" shapeId="0" xr:uid="{A47FC611-7912-475B-9558-492BD69EFA9B}">
      <text>
        <r>
          <rPr>
            <b/>
            <sz val="9"/>
            <color indexed="81"/>
            <rFont val="Tahoma"/>
            <family val="2"/>
          </rPr>
          <t>SEPIA:</t>
        </r>
        <r>
          <rPr>
            <sz val="9"/>
            <color indexed="81"/>
            <rFont val="Tahoma"/>
            <family val="2"/>
          </rPr>
          <t xml:space="preserve">
colonne utile si on fait le même calcul par la méthode du calcul d'aire sous la courbe (ex : pour vérification) (inutile sinon)</t>
        </r>
      </text>
    </comment>
    <comment ref="B14" authorId="0" shapeId="0" xr:uid="{7131A067-1CCA-4060-8358-36A683A358F6}">
      <text>
        <r>
          <rPr>
            <b/>
            <sz val="9"/>
            <color indexed="81"/>
            <rFont val="Tahoma"/>
            <family val="2"/>
          </rPr>
          <t>SEPIA:</t>
        </r>
        <r>
          <rPr>
            <sz val="9"/>
            <color indexed="81"/>
            <rFont val="Tahoma"/>
            <family val="2"/>
          </rPr>
          <t xml:space="preserve">
infini</t>
        </r>
      </text>
    </comment>
  </commentList>
</comments>
</file>

<file path=xl/sharedStrings.xml><?xml version="1.0" encoding="utf-8"?>
<sst xmlns="http://schemas.openxmlformats.org/spreadsheetml/2006/main" count="75" uniqueCount="28">
  <si>
    <t>Situation initiale</t>
  </si>
  <si>
    <t>Nom du point</t>
  </si>
  <si>
    <t>Période de retour</t>
  </si>
  <si>
    <t>Fréquence</t>
  </si>
  <si>
    <t>Coût des dommages
 sans aménagement</t>
  </si>
  <si>
    <t>Coefficent directeur (a)</t>
  </si>
  <si>
    <t>Constante (b)</t>
  </si>
  <si>
    <t>Intégrale</t>
  </si>
  <si>
    <t>Coût des dommages
 avec aménagement</t>
  </si>
  <si>
    <t>Inf</t>
  </si>
  <si>
    <t>A</t>
  </si>
  <si>
    <t>B</t>
  </si>
  <si>
    <t>C</t>
  </si>
  <si>
    <t>D</t>
  </si>
  <si>
    <t>DMA sans mesure</t>
  </si>
  <si>
    <t>Scénario sans panne</t>
  </si>
  <si>
    <t>DEMA</t>
  </si>
  <si>
    <t>Coûts initiaux</t>
  </si>
  <si>
    <t>Coûts annuels</t>
  </si>
  <si>
    <t>Coûts Initiaux</t>
  </si>
  <si>
    <t>Année</t>
  </si>
  <si>
    <t>Taux d'actualisation</t>
  </si>
  <si>
    <t>DEMA actualisé</t>
  </si>
  <si>
    <t>Somme DEMA actualisé</t>
  </si>
  <si>
    <t>Coûts annuels actualisés</t>
  </si>
  <si>
    <t>Somme Coûts actualisés</t>
  </si>
  <si>
    <t>B/C</t>
  </si>
  <si>
    <t>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</si>
</sst>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#,##0.00\ &quot;€&quot;"/>
    <numFmt numFmtId="167" formatCode="#,##0\ &quot;€&quot;"/>
    <numFmt numFmtId="168" formatCode="_(* #,##0_);_(* \(#,##0\);_(* &quot;-&quot;??_);_(@_)"/>
    <numFmt numFmtId="169" formatCode="#,##0\ [$€-484]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sz val="10"/>
      <color rgb="FF000000"/>
      <name val="MS Sans Serif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" fillId="0" borderId="0"/>
    <xf numFmtId="0" fontId="4" fillId="0" borderId="0"/>
    <xf numFmtId="0" fontId="18" fillId="0" borderId="0"/>
    <xf numFmtId="9" fontId="4" fillId="0" borderId="0" applyFont="0" applyFill="0" applyBorder="0" applyAlignment="0" applyProtection="0"/>
    <xf numFmtId="0" fontId="19" fillId="0" borderId="0"/>
    <xf numFmtId="0" fontId="6" fillId="0" borderId="0"/>
    <xf numFmtId="165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92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0" fillId="0" borderId="2" xfId="0" applyBorder="1"/>
    <xf numFmtId="164" fontId="0" fillId="0" borderId="2" xfId="1" applyFont="1" applyBorder="1"/>
    <xf numFmtId="0" fontId="8" fillId="2" borderId="3" xfId="0" applyFont="1" applyFill="1" applyBorder="1" applyAlignment="1">
      <alignment wrapText="1"/>
    </xf>
    <xf numFmtId="164" fontId="0" fillId="0" borderId="0" xfId="1" applyFont="1" applyBorder="1"/>
    <xf numFmtId="0" fontId="8" fillId="2" borderId="4" xfId="0" applyFont="1" applyFill="1" applyBorder="1" applyAlignment="1">
      <alignment wrapText="1"/>
    </xf>
    <xf numFmtId="164" fontId="0" fillId="0" borderId="5" xfId="1" applyFont="1" applyBorder="1"/>
    <xf numFmtId="164" fontId="0" fillId="0" borderId="6" xfId="1" applyFont="1" applyBorder="1"/>
    <xf numFmtId="164" fontId="0" fillId="0" borderId="7" xfId="1" applyFont="1" applyBorder="1"/>
    <xf numFmtId="0" fontId="10" fillId="3" borderId="0" xfId="0" applyFont="1" applyFill="1"/>
    <xf numFmtId="0" fontId="8" fillId="2" borderId="1" xfId="0" applyFont="1" applyFill="1" applyBorder="1"/>
    <xf numFmtId="0" fontId="8" fillId="0" borderId="0" xfId="0" applyFont="1"/>
    <xf numFmtId="164" fontId="0" fillId="0" borderId="1" xfId="0" applyNumberFormat="1" applyBorder="1"/>
    <xf numFmtId="0" fontId="0" fillId="0" borderId="8" xfId="0" applyBorder="1"/>
    <xf numFmtId="0" fontId="0" fillId="0" borderId="9" xfId="0" applyBorder="1"/>
    <xf numFmtId="164" fontId="0" fillId="0" borderId="2" xfId="0" applyNumberFormat="1" applyBorder="1"/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0" borderId="10" xfId="0" applyFont="1" applyBorder="1"/>
    <xf numFmtId="164" fontId="0" fillId="0" borderId="12" xfId="1" applyFont="1" applyBorder="1"/>
    <xf numFmtId="0" fontId="8" fillId="0" borderId="9" xfId="0" applyFont="1" applyBorder="1"/>
    <xf numFmtId="166" fontId="0" fillId="0" borderId="12" xfId="0" applyNumberFormat="1" applyBorder="1"/>
    <xf numFmtId="166" fontId="0" fillId="0" borderId="13" xfId="0" applyNumberFormat="1" applyBorder="1"/>
    <xf numFmtId="166" fontId="0" fillId="0" borderId="0" xfId="0" applyNumberFormat="1"/>
    <xf numFmtId="164" fontId="0" fillId="0" borderId="0" xfId="1" applyFont="1"/>
    <xf numFmtId="164" fontId="0" fillId="0" borderId="0" xfId="0" applyNumberFormat="1"/>
    <xf numFmtId="167" fontId="0" fillId="0" borderId="0" xfId="0" applyNumberFormat="1"/>
    <xf numFmtId="0" fontId="9" fillId="0" borderId="1" xfId="0" applyFont="1" applyBorder="1"/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right"/>
    </xf>
    <xf numFmtId="0" fontId="0" fillId="4" borderId="1" xfId="0" applyFill="1" applyBorder="1"/>
    <xf numFmtId="0" fontId="11" fillId="4" borderId="1" xfId="0" applyFont="1" applyFill="1" applyBorder="1"/>
    <xf numFmtId="164" fontId="10" fillId="3" borderId="0" xfId="2" applyFont="1" applyFill="1"/>
    <xf numFmtId="10" fontId="0" fillId="0" borderId="1" xfId="3" applyNumberFormat="1" applyFont="1" applyBorder="1"/>
    <xf numFmtId="164" fontId="0" fillId="0" borderId="14" xfId="0" applyNumberFormat="1" applyBorder="1"/>
    <xf numFmtId="10" fontId="0" fillId="0" borderId="2" xfId="3" applyNumberFormat="1" applyFont="1" applyBorder="1"/>
    <xf numFmtId="164" fontId="0" fillId="0" borderId="13" xfId="0" applyNumberFormat="1" applyBorder="1"/>
    <xf numFmtId="0" fontId="0" fillId="5" borderId="1" xfId="0" applyFill="1" applyBorder="1"/>
    <xf numFmtId="0" fontId="6" fillId="0" borderId="8" xfId="0" applyFont="1" applyBorder="1"/>
    <xf numFmtId="0" fontId="6" fillId="0" borderId="1" xfId="0" applyFont="1" applyBorder="1"/>
    <xf numFmtId="164" fontId="6" fillId="0" borderId="1" xfId="1" applyFont="1" applyFill="1" applyBorder="1"/>
    <xf numFmtId="164" fontId="6" fillId="0" borderId="1" xfId="0" applyNumberFormat="1" applyFont="1" applyBorder="1"/>
    <xf numFmtId="10" fontId="6" fillId="0" borderId="1" xfId="3" applyNumberFormat="1" applyFont="1" applyFill="1" applyBorder="1"/>
    <xf numFmtId="164" fontId="6" fillId="0" borderId="14" xfId="0" applyNumberFormat="1" applyFont="1" applyBorder="1"/>
    <xf numFmtId="0" fontId="8" fillId="6" borderId="8" xfId="0" applyFont="1" applyFill="1" applyBorder="1"/>
    <xf numFmtId="0" fontId="8" fillId="6" borderId="1" xfId="0" applyFont="1" applyFill="1" applyBorder="1"/>
    <xf numFmtId="164" fontId="8" fillId="6" borderId="1" xfId="1" applyFont="1" applyFill="1" applyBorder="1"/>
    <xf numFmtId="164" fontId="8" fillId="6" borderId="1" xfId="0" applyNumberFormat="1" applyFont="1" applyFill="1" applyBorder="1"/>
    <xf numFmtId="10" fontId="8" fillId="6" borderId="1" xfId="3" applyNumberFormat="1" applyFont="1" applyFill="1" applyBorder="1"/>
    <xf numFmtId="164" fontId="8" fillId="6" borderId="14" xfId="0" applyNumberFormat="1" applyFont="1" applyFill="1" applyBorder="1"/>
    <xf numFmtId="0" fontId="8" fillId="7" borderId="8" xfId="0" applyFont="1" applyFill="1" applyBorder="1"/>
    <xf numFmtId="164" fontId="8" fillId="7" borderId="8" xfId="2" applyFont="1" applyFill="1" applyBorder="1"/>
    <xf numFmtId="9" fontId="8" fillId="7" borderId="8" xfId="3" applyFont="1" applyFill="1" applyBorder="1"/>
    <xf numFmtId="0" fontId="17" fillId="0" borderId="0" xfId="0" applyFont="1"/>
    <xf numFmtId="0" fontId="0" fillId="0" borderId="13" xfId="4" applyNumberFormat="1" applyFont="1" applyBorder="1"/>
    <xf numFmtId="168" fontId="0" fillId="0" borderId="0" xfId="4" applyNumberFormat="1" applyFont="1"/>
    <xf numFmtId="168" fontId="8" fillId="2" borderId="1" xfId="4" applyNumberFormat="1" applyFont="1" applyFill="1" applyBorder="1" applyAlignment="1">
      <alignment wrapText="1"/>
    </xf>
    <xf numFmtId="168" fontId="0" fillId="0" borderId="1" xfId="4" applyNumberFormat="1" applyFont="1" applyBorder="1"/>
    <xf numFmtId="164" fontId="0" fillId="5" borderId="1" xfId="0" applyNumberFormat="1" applyFill="1" applyBorder="1"/>
    <xf numFmtId="164" fontId="0" fillId="4" borderId="1" xfId="0" applyNumberFormat="1" applyFill="1" applyBorder="1"/>
    <xf numFmtId="3" fontId="1" fillId="8" borderId="8" xfId="4" applyNumberFormat="1" applyFont="1" applyFill="1" applyBorder="1" applyAlignment="1">
      <alignment horizontal="center" vertical="center" wrapText="1"/>
    </xf>
    <xf numFmtId="3" fontId="1" fillId="9" borderId="8" xfId="4" applyNumberFormat="1" applyFont="1" applyFill="1" applyBorder="1" applyAlignment="1">
      <alignment horizontal="center" vertical="center" wrapText="1"/>
    </xf>
    <xf numFmtId="169" fontId="20" fillId="0" borderId="0" xfId="0" applyNumberFormat="1" applyFont="1" applyAlignment="1">
      <alignment horizontal="center" vertical="center"/>
    </xf>
    <xf numFmtId="0" fontId="0" fillId="10" borderId="8" xfId="0" applyFill="1" applyBorder="1"/>
    <xf numFmtId="0" fontId="0" fillId="10" borderId="1" xfId="0" applyFill="1" applyBorder="1"/>
    <xf numFmtId="164" fontId="0" fillId="10" borderId="1" xfId="1" applyFont="1" applyFill="1" applyBorder="1"/>
    <xf numFmtId="164" fontId="0" fillId="10" borderId="1" xfId="0" applyNumberFormat="1" applyFill="1" applyBorder="1"/>
    <xf numFmtId="10" fontId="0" fillId="10" borderId="1" xfId="3" applyNumberFormat="1" applyFont="1" applyFill="1" applyBorder="1"/>
    <xf numFmtId="164" fontId="0" fillId="10" borderId="14" xfId="0" applyNumberFormat="1" applyFill="1" applyBorder="1"/>
    <xf numFmtId="0" fontId="0" fillId="10" borderId="0" xfId="0" applyFill="1"/>
    <xf numFmtId="0" fontId="12" fillId="10" borderId="8" xfId="0" applyFont="1" applyFill="1" applyBorder="1"/>
    <xf numFmtId="0" fontId="12" fillId="10" borderId="1" xfId="0" applyFont="1" applyFill="1" applyBorder="1"/>
    <xf numFmtId="164" fontId="12" fillId="10" borderId="1" xfId="1" applyFont="1" applyFill="1" applyBorder="1"/>
    <xf numFmtId="164" fontId="12" fillId="10" borderId="1" xfId="0" applyNumberFormat="1" applyFont="1" applyFill="1" applyBorder="1"/>
    <xf numFmtId="10" fontId="12" fillId="10" borderId="1" xfId="3" applyNumberFormat="1" applyFont="1" applyFill="1" applyBorder="1"/>
    <xf numFmtId="164" fontId="15" fillId="10" borderId="14" xfId="0" applyNumberFormat="1" applyFont="1" applyFill="1" applyBorder="1"/>
    <xf numFmtId="0" fontId="6" fillId="10" borderId="8" xfId="0" applyFont="1" applyFill="1" applyBorder="1"/>
    <xf numFmtId="0" fontId="6" fillId="10" borderId="1" xfId="0" applyFont="1" applyFill="1" applyBorder="1"/>
    <xf numFmtId="164" fontId="6" fillId="10" borderId="1" xfId="0" applyNumberFormat="1" applyFont="1" applyFill="1" applyBorder="1"/>
    <xf numFmtId="10" fontId="6" fillId="10" borderId="1" xfId="3" applyNumberFormat="1" applyFont="1" applyFill="1" applyBorder="1"/>
    <xf numFmtId="164" fontId="0" fillId="0" borderId="13" xfId="4" applyNumberFormat="1" applyFont="1" applyBorder="1"/>
    <xf numFmtId="0" fontId="20" fillId="0" borderId="0" xfId="0" applyFont="1" applyAlignment="1">
      <alignment horizontal="center" vertical="center"/>
    </xf>
    <xf numFmtId="0" fontId="0" fillId="11" borderId="8" xfId="0" applyFill="1" applyBorder="1"/>
    <xf numFmtId="0" fontId="0" fillId="11" borderId="1" xfId="0" applyFill="1" applyBorder="1"/>
    <xf numFmtId="164" fontId="0" fillId="11" borderId="1" xfId="1" applyFont="1" applyFill="1" applyBorder="1"/>
    <xf numFmtId="164" fontId="0" fillId="11" borderId="1" xfId="0" applyNumberFormat="1" applyFill="1" applyBorder="1"/>
    <xf numFmtId="10" fontId="0" fillId="11" borderId="1" xfId="3" applyNumberFormat="1" applyFont="1" applyFill="1" applyBorder="1"/>
    <xf numFmtId="164" fontId="0" fillId="11" borderId="14" xfId="0" applyNumberFormat="1" applyFill="1" applyBorder="1"/>
    <xf numFmtId="0" fontId="0" fillId="11" borderId="0" xfId="0" applyFill="1"/>
  </cellXfs>
  <cellStyles count="16">
    <cellStyle name="Euro" xfId="1" xr:uid="{00000000-0005-0000-0000-000001000000}"/>
    <cellStyle name="Milliers" xfId="4" builtinId="3"/>
    <cellStyle name="Milliers 2" xfId="11" xr:uid="{C2ED60B2-B190-4979-A96D-336F36946B8F}"/>
    <cellStyle name="Milliers 3" xfId="13" xr:uid="{5A93128A-05E7-4D1E-8571-4A2E629CC8BC}"/>
    <cellStyle name="Milliers 4" xfId="15" xr:uid="{8CCCDD44-0F41-42ED-9B43-46F2AABD3EB7}"/>
    <cellStyle name="Monétaire" xfId="2" builtinId="4"/>
    <cellStyle name="Normal" xfId="0" builtinId="0"/>
    <cellStyle name="Normal 2" xfId="5" xr:uid="{43F1FB37-8F61-4611-98CC-4A3EBFE39189}"/>
    <cellStyle name="Normal 2 2" xfId="7" xr:uid="{7D9E5F46-B23D-4B04-AA3F-A4178B7CC3A7}"/>
    <cellStyle name="Normal 3" xfId="9" xr:uid="{5C462369-58F9-4D5F-A706-7C0D34C5A6B2}"/>
    <cellStyle name="Normal 4" xfId="10" xr:uid="{145C8623-11A9-4485-8385-BA5A83F552C9}"/>
    <cellStyle name="Normal 5" xfId="6" xr:uid="{397AABB2-ACFE-4DE0-A71A-2F2899C50612}"/>
    <cellStyle name="Normal 6" xfId="12" xr:uid="{33867DA4-FF92-4805-AA9C-4BD95ABA5A72}"/>
    <cellStyle name="Normal 7" xfId="14" xr:uid="{F3D167F4-5278-44F8-BFF0-E3A699D22942}"/>
    <cellStyle name="Pourcentage" xfId="3" builtinId="5"/>
    <cellStyle name="Pourcentage 2" xfId="8" xr:uid="{1611CB0B-8930-4C5F-966D-F03C578773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7823743848874"/>
          <c:y val="4.3443917851500792E-2"/>
          <c:w val="0.7829761155813203"/>
          <c:h val="0.86493575151447299"/>
        </c:manualLayout>
      </c:layout>
      <c:scatterChart>
        <c:scatterStyle val="lineMarker"/>
        <c:varyColors val="0"/>
        <c:ser>
          <c:idx val="0"/>
          <c:order val="0"/>
          <c:tx>
            <c:v>Etat initial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DEMA!$C$3:$C$8</c:f>
              <c:numCache>
                <c:formatCode>General</c:formatCode>
                <c:ptCount val="6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0.05</c:v>
                </c:pt>
                <c:pt idx="4">
                  <c:v>0.1</c:v>
                </c:pt>
                <c:pt idx="5">
                  <c:v>0.2</c:v>
                </c:pt>
              </c:numCache>
            </c:numRef>
          </c:xVal>
          <c:yVal>
            <c:numRef>
              <c:f>DEMA!$D$3:$D$8</c:f>
              <c:numCache>
                <c:formatCode>_-* #,##0.00\ "€"_-;\-* #,##0.00\ "€"_-;_-* "-"??\ "€"_-;_-@_-</c:formatCode>
                <c:ptCount val="6"/>
                <c:pt idx="0" formatCode="_(* #,##0_);_(* \(#,##0\);_(* &quot;-&quot;??_);_(@_)">
                  <c:v>39919521</c:v>
                </c:pt>
                <c:pt idx="1">
                  <c:v>28646682</c:v>
                </c:pt>
                <c:pt idx="2">
                  <c:v>18825019</c:v>
                </c:pt>
                <c:pt idx="3">
                  <c:v>10618324</c:v>
                </c:pt>
                <c:pt idx="4">
                  <c:v>7112382</c:v>
                </c:pt>
                <c:pt idx="5">
                  <c:v>2707642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11-4CFE-B9C5-1C4AFE714F55}"/>
            </c:ext>
          </c:extLst>
        </c:ser>
        <c:ser>
          <c:idx val="1"/>
          <c:order val="1"/>
          <c:tx>
            <c:v>PAPI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DEMA!$C$14:$C$19</c:f>
              <c:numCache>
                <c:formatCode>General</c:formatCode>
                <c:ptCount val="6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0.05</c:v>
                </c:pt>
                <c:pt idx="4">
                  <c:v>0.1</c:v>
                </c:pt>
                <c:pt idx="5">
                  <c:v>0.2</c:v>
                </c:pt>
              </c:numCache>
            </c:numRef>
          </c:xVal>
          <c:yVal>
            <c:numRef>
              <c:f>DEMA!$D$14:$D$19</c:f>
              <c:numCache>
                <c:formatCode>_-* #,##0.00\ "€"_-;\-* #,##0.00\ "€"_-;_-* "-"??\ "€"_-;_-@_-</c:formatCode>
                <c:ptCount val="6"/>
                <c:pt idx="0">
                  <c:v>39919521</c:v>
                </c:pt>
                <c:pt idx="1">
                  <c:v>18524114</c:v>
                </c:pt>
                <c:pt idx="2">
                  <c:v>13108972</c:v>
                </c:pt>
                <c:pt idx="3">
                  <c:v>3122908</c:v>
                </c:pt>
                <c:pt idx="4">
                  <c:v>1387984</c:v>
                </c:pt>
                <c:pt idx="5">
                  <c:v>472618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11-4CFE-B9C5-1C4AFE714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6638191"/>
        <c:axId val="866639151"/>
      </c:scatterChart>
      <c:valAx>
        <c:axId val="8666381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6639151"/>
        <c:crosses val="autoZero"/>
        <c:crossBetween val="midCat"/>
      </c:valAx>
      <c:valAx>
        <c:axId val="866639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[$€-80C]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66381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632651263356764"/>
          <c:y val="0.12924518913808761"/>
          <c:w val="0.17818371937364083"/>
          <c:h val="0.14764401487728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tx>
            <c:strRef>
              <c:f>'VAN et BC'!$D$5</c:f>
              <c:strCache>
                <c:ptCount val="1"/>
                <c:pt idx="0">
                  <c:v>Somme DEMA actualisé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'VAN et BC'!$A$6:$A$105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'VAN et BC'!$D$6:$D$105</c:f>
              <c:numCache>
                <c:formatCode>General</c:formatCode>
                <c:ptCount val="100"/>
                <c:pt idx="0">
                  <c:v>1030677.3756097562</c:v>
                </c:pt>
                <c:pt idx="1">
                  <c:v>2036216.2786436649</c:v>
                </c:pt>
                <c:pt idx="2">
                  <c:v>3017229.8425791855</c:v>
                </c:pt>
                <c:pt idx="3">
                  <c:v>3974316.2464187178</c:v>
                </c:pt>
                <c:pt idx="4">
                  <c:v>4908059.0794328954</c:v>
                </c:pt>
                <c:pt idx="5">
                  <c:v>5819027.6970077036</c:v>
                </c:pt>
                <c:pt idx="6">
                  <c:v>6707777.5678123944</c:v>
                </c:pt>
                <c:pt idx="7">
                  <c:v>7574850.6124998974</c:v>
                </c:pt>
                <c:pt idx="8">
                  <c:v>8420775.5341462418</c:v>
                </c:pt>
                <c:pt idx="9">
                  <c:v>9246068.1406304799</c:v>
                </c:pt>
                <c:pt idx="10">
                  <c:v>10051231.659151688</c:v>
                </c:pt>
                <c:pt idx="11">
                  <c:v>10836757.043074818</c:v>
                </c:pt>
                <c:pt idx="12">
                  <c:v>11603123.271292506</c:v>
                </c:pt>
                <c:pt idx="13">
                  <c:v>12350797.640285373</c:v>
                </c:pt>
                <c:pt idx="14">
                  <c:v>13080236.049058901</c:v>
                </c:pt>
                <c:pt idx="15">
                  <c:v>13791883.277130635</c:v>
                </c:pt>
                <c:pt idx="16">
                  <c:v>14486173.255737206</c:v>
                </c:pt>
                <c:pt idx="17">
                  <c:v>15163529.332426542</c:v>
                </c:pt>
                <c:pt idx="18">
                  <c:v>15824364.529196627</c:v>
                </c:pt>
                <c:pt idx="19">
                  <c:v>16469081.794338174</c:v>
                </c:pt>
                <c:pt idx="20">
                  <c:v>17098074.248134807</c:v>
                </c:pt>
                <c:pt idx="21">
                  <c:v>17711725.422570545</c:v>
                </c:pt>
                <c:pt idx="22">
                  <c:v>18310409.495190777</c:v>
                </c:pt>
                <c:pt idx="23">
                  <c:v>18894491.517259296</c:v>
                </c:pt>
                <c:pt idx="24">
                  <c:v>19464327.636350535</c:v>
                </c:pt>
                <c:pt idx="25">
                  <c:v>20020265.313512716</c:v>
                </c:pt>
                <c:pt idx="26">
                  <c:v>20562643.53513436</c:v>
                </c:pt>
                <c:pt idx="27">
                  <c:v>21091793.019643281</c:v>
                </c:pt>
                <c:pt idx="28">
                  <c:v>21608036.419164177</c:v>
                </c:pt>
                <c:pt idx="29">
                  <c:v>22111688.516257737</c:v>
                </c:pt>
                <c:pt idx="30">
                  <c:v>22603056.415861208</c:v>
                </c:pt>
                <c:pt idx="31">
                  <c:v>23082439.732547522</c:v>
                </c:pt>
                <c:pt idx="32">
                  <c:v>23550130.773217097</c:v>
                </c:pt>
                <c:pt idx="33">
                  <c:v>24006414.715333756</c:v>
                </c:pt>
                <c:pt idx="34">
                  <c:v>24451569.780813422</c:v>
                </c:pt>
                <c:pt idx="35">
                  <c:v>24885867.405671634</c:v>
                </c:pt>
                <c:pt idx="36">
                  <c:v>25309572.405533303</c:v>
                </c:pt>
                <c:pt idx="37">
                  <c:v>25722943.137105662</c:v>
                </c:pt>
                <c:pt idx="38">
                  <c:v>26126231.655712843</c:v>
                </c:pt>
                <c:pt idx="39">
                  <c:v>26519683.868988141</c:v>
                </c:pt>
                <c:pt idx="40">
                  <c:v>26903539.686817702</c:v>
                </c:pt>
                <c:pt idx="41">
                  <c:v>27278033.167627029</c:v>
                </c:pt>
                <c:pt idx="42">
                  <c:v>27643392.661099542</c:v>
                </c:pt>
                <c:pt idx="43">
                  <c:v>27999840.94741419</c:v>
                </c:pt>
                <c:pt idx="44">
                  <c:v>28347595.373087015</c:v>
                </c:pt>
                <c:pt idx="45">
                  <c:v>28686867.983499527</c:v>
                </c:pt>
                <c:pt idx="46">
                  <c:v>29017865.652194664</c:v>
                </c:pt>
                <c:pt idx="47">
                  <c:v>29340790.207019188</c:v>
                </c:pt>
                <c:pt idx="48">
                  <c:v>29850133.437116459</c:v>
                </c:pt>
                <c:pt idx="49">
                  <c:v>30351949.427360076</c:v>
                </c:pt>
                <c:pt idx="50">
                  <c:v>30846349.417747874</c:v>
                </c:pt>
                <c:pt idx="51">
                  <c:v>31333443.004336838</c:v>
                </c:pt>
                <c:pt idx="52">
                  <c:v>31813338.163537789</c:v>
                </c:pt>
                <c:pt idx="53">
                  <c:v>32286141.276051041</c:v>
                </c:pt>
                <c:pt idx="54">
                  <c:v>32751957.150448333</c:v>
                </c:pt>
                <c:pt idx="55">
                  <c:v>33210889.046406258</c:v>
                </c:pt>
                <c:pt idx="56">
                  <c:v>33663038.697596334</c:v>
                </c:pt>
                <c:pt idx="57">
                  <c:v>34108506.334236801</c:v>
                </c:pt>
                <c:pt idx="58">
                  <c:v>34547390.705311149</c:v>
                </c:pt>
                <c:pt idx="59">
                  <c:v>34979789.100458294</c:v>
                </c:pt>
                <c:pt idx="60">
                  <c:v>35405797.37153922</c:v>
                </c:pt>
                <c:pt idx="61">
                  <c:v>35825509.953884967</c:v>
                </c:pt>
                <c:pt idx="62">
                  <c:v>36239019.88723053</c:v>
                </c:pt>
                <c:pt idx="63">
                  <c:v>36646418.836339459</c:v>
                </c:pt>
                <c:pt idx="64">
                  <c:v>37047797.111323625</c:v>
                </c:pt>
                <c:pt idx="65">
                  <c:v>37443243.687662706</c:v>
                </c:pt>
                <c:pt idx="66">
                  <c:v>37832846.225927807</c:v>
                </c:pt>
                <c:pt idx="67">
                  <c:v>38216691.091213621</c:v>
                </c:pt>
                <c:pt idx="68">
                  <c:v>38594863.372283392</c:v>
                </c:pt>
                <c:pt idx="69">
                  <c:v>38967446.900430948</c:v>
                </c:pt>
                <c:pt idx="70">
                  <c:v>39334524.268064007</c:v>
                </c:pt>
                <c:pt idx="71">
                  <c:v>39696176.847012833</c:v>
                </c:pt>
                <c:pt idx="72">
                  <c:v>40052484.806568325</c:v>
                </c:pt>
                <c:pt idx="73">
                  <c:v>40403527.131253541</c:v>
                </c:pt>
                <c:pt idx="74">
                  <c:v>40749381.638332568</c:v>
                </c:pt>
                <c:pt idx="75">
                  <c:v>41090124.995060675</c:v>
                </c:pt>
                <c:pt idx="76">
                  <c:v>41425832.7356795</c:v>
                </c:pt>
                <c:pt idx="77">
                  <c:v>41756579.278161101</c:v>
                </c:pt>
                <c:pt idx="78">
                  <c:v>42082437.940704554</c:v>
                </c:pt>
                <c:pt idx="79">
                  <c:v>42403480.957988739</c:v>
                </c:pt>
                <c:pt idx="80">
                  <c:v>42719779.497184984</c:v>
                </c:pt>
                <c:pt idx="81">
                  <c:v>43031403.673733011</c:v>
                </c:pt>
                <c:pt idx="82">
                  <c:v>43338422.566883773</c:v>
                </c:pt>
                <c:pt idx="83">
                  <c:v>43640904.235012606</c:v>
                </c:pt>
                <c:pt idx="84">
                  <c:v>43938915.730706036</c:v>
                </c:pt>
                <c:pt idx="85">
                  <c:v>44232523.115625672</c:v>
                </c:pt>
                <c:pt idx="86">
                  <c:v>44521791.475152403</c:v>
                </c:pt>
                <c:pt idx="87">
                  <c:v>44806784.932814211</c:v>
                </c:pt>
                <c:pt idx="88">
                  <c:v>45087566.664500721</c:v>
                </c:pt>
                <c:pt idx="89">
                  <c:v>45364198.912467726</c:v>
                </c:pt>
                <c:pt idx="90">
                  <c:v>45636742.999134727</c:v>
                </c:pt>
                <c:pt idx="91">
                  <c:v>45905259.340678565</c:v>
                </c:pt>
                <c:pt idx="92">
                  <c:v>46169807.460426189</c:v>
                </c:pt>
                <c:pt idx="93">
                  <c:v>46430446.002049468</c:v>
                </c:pt>
                <c:pt idx="94">
                  <c:v>46687232.742565013</c:v>
                </c:pt>
                <c:pt idx="95">
                  <c:v>46940224.605141908</c:v>
                </c:pt>
                <c:pt idx="96">
                  <c:v>47189477.671720125</c:v>
                </c:pt>
                <c:pt idx="97">
                  <c:v>47435047.195442505</c:v>
                </c:pt>
                <c:pt idx="98">
                  <c:v>47676987.612902984</c:v>
                </c:pt>
                <c:pt idx="99">
                  <c:v>47915352.556213796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3FC-4BEB-8CE5-15E44CFAC1FA}"/>
            </c:ext>
          </c:extLst>
        </c:ser>
        <c:ser>
          <c:idx val="4"/>
          <c:order val="1"/>
          <c:tx>
            <c:strRef>
              <c:f>'VAN et BC'!$F$5</c:f>
              <c:strCache>
                <c:ptCount val="1"/>
                <c:pt idx="0">
                  <c:v>Somme Coûts actualisés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'VAN et BC'!$A$6:$A$105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'VAN et BC'!$F$6:$F$105</c:f>
              <c:numCache>
                <c:formatCode>_-* #,##0.00\ "€"_-;\-* #,##0.00\ "€"_-;_-* "-"??\ "€"_-;_-@_-</c:formatCode>
                <c:ptCount val="100"/>
                <c:pt idx="0">
                  <c:v>3332880.3292682925</c:v>
                </c:pt>
                <c:pt idx="1">
                  <c:v>3361731.8700178466</c:v>
                </c:pt>
                <c:pt idx="2">
                  <c:v>3389879.7146515576</c:v>
                </c:pt>
                <c:pt idx="3">
                  <c:v>3417341.0264893244</c:v>
                </c:pt>
                <c:pt idx="4">
                  <c:v>3444132.550233487</c:v>
                </c:pt>
                <c:pt idx="5">
                  <c:v>3470270.6221790118</c:v>
                </c:pt>
                <c:pt idx="6">
                  <c:v>3495771.1801746455</c:v>
                </c:pt>
                <c:pt idx="7">
                  <c:v>3520649.7733411174</c:v>
                </c:pt>
                <c:pt idx="8">
                  <c:v>3544921.5715523097</c:v>
                </c:pt>
                <c:pt idx="9">
                  <c:v>3568601.3746851804</c:v>
                </c:pt>
                <c:pt idx="10">
                  <c:v>3591703.6216440783</c:v>
                </c:pt>
                <c:pt idx="11">
                  <c:v>3614242.3991649542</c:v>
                </c:pt>
                <c:pt idx="12">
                  <c:v>3636231.4504048335</c:v>
                </c:pt>
                <c:pt idx="13">
                  <c:v>3657684.1833217889</c:v>
                </c:pt>
                <c:pt idx="14">
                  <c:v>3678613.678850526</c:v>
                </c:pt>
                <c:pt idx="15">
                  <c:v>3699032.6988785621</c:v>
                </c:pt>
                <c:pt idx="16">
                  <c:v>3718953.6940278653</c:v>
                </c:pt>
                <c:pt idx="17">
                  <c:v>3738388.8112466978</c:v>
                </c:pt>
                <c:pt idx="18">
                  <c:v>3757349.9012162904</c:v>
                </c:pt>
                <c:pt idx="19">
                  <c:v>3775848.5255768686</c:v>
                </c:pt>
                <c:pt idx="20">
                  <c:v>3793895.9639774328</c:v>
                </c:pt>
                <c:pt idx="21">
                  <c:v>3811503.220953593</c:v>
                </c:pt>
                <c:pt idx="22">
                  <c:v>3828681.0326376515</c:v>
                </c:pt>
                <c:pt idx="23">
                  <c:v>3845439.873305026</c:v>
                </c:pt>
                <c:pt idx="24">
                  <c:v>3861789.961761001</c:v>
                </c:pt>
                <c:pt idx="25">
                  <c:v>3877741.2675717082</c:v>
                </c:pt>
                <c:pt idx="26">
                  <c:v>3893303.5171431298</c:v>
                </c:pt>
                <c:pt idx="27">
                  <c:v>3908486.1996518341</c:v>
                </c:pt>
                <c:pt idx="28">
                  <c:v>3923298.5728310575</c:v>
                </c:pt>
                <c:pt idx="29" formatCode="General">
                  <c:v>3937749.6686156658</c:v>
                </c:pt>
                <c:pt idx="30">
                  <c:v>3951848.2986494298</c:v>
                </c:pt>
                <c:pt idx="31">
                  <c:v>3965603.0596579802</c:v>
                </c:pt>
                <c:pt idx="32">
                  <c:v>3979022.3386907126</c:v>
                </c:pt>
                <c:pt idx="33">
                  <c:v>3992114.3182348413</c:v>
                </c:pt>
                <c:pt idx="34">
                  <c:v>4004886.9812047235</c:v>
                </c:pt>
                <c:pt idx="35">
                  <c:v>4017348.1158094862</c:v>
                </c:pt>
                <c:pt idx="36">
                  <c:v>4029505.3203019379</c:v>
                </c:pt>
                <c:pt idx="37">
                  <c:v>4041366.0076116468</c:v>
                </c:pt>
                <c:pt idx="38">
                  <c:v>4052937.4098650212</c:v>
                </c:pt>
                <c:pt idx="39">
                  <c:v>4064226.5827951427</c:v>
                </c:pt>
                <c:pt idx="40">
                  <c:v>4075240.4100440415</c:v>
                </c:pt>
                <c:pt idx="41">
                  <c:v>4085985.6073600403</c:v>
                </c:pt>
                <c:pt idx="42">
                  <c:v>4096468.7266927222</c:v>
                </c:pt>
                <c:pt idx="43">
                  <c:v>4106696.1601880216</c:v>
                </c:pt>
                <c:pt idx="44">
                  <c:v>4116674.1440858748</c:v>
                </c:pt>
                <c:pt idx="45">
                  <c:v>4126408.7625228046</c:v>
                </c:pt>
                <c:pt idx="46">
                  <c:v>4135905.9512417605</c:v>
                </c:pt>
                <c:pt idx="47">
                  <c:v>4145171.5012114737</c:v>
                </c:pt>
                <c:pt idx="48">
                  <c:v>4159785.8904850483</c:v>
                </c:pt>
                <c:pt idx="49">
                  <c:v>4174184.3035624619</c:v>
                </c:pt>
                <c:pt idx="50">
                  <c:v>4188369.93221016</c:v>
                </c:pt>
                <c:pt idx="51">
                  <c:v>4202345.9210256264</c:v>
                </c:pt>
                <c:pt idx="52">
                  <c:v>4216115.3681344595</c:v>
                </c:pt>
                <c:pt idx="53">
                  <c:v>4229681.3258771524</c:v>
                </c:pt>
                <c:pt idx="54">
                  <c:v>4243046.8014857173</c:v>
                </c:pt>
                <c:pt idx="55">
                  <c:v>4256214.7577503128</c:v>
                </c:pt>
                <c:pt idx="56">
                  <c:v>4269188.1136760227</c:v>
                </c:pt>
                <c:pt idx="57">
                  <c:v>4281969.7451299243</c:v>
                </c:pt>
                <c:pt idx="58">
                  <c:v>4294562.4854785958</c:v>
                </c:pt>
                <c:pt idx="59">
                  <c:v>4306969.126216203</c:v>
                </c:pt>
                <c:pt idx="60">
                  <c:v>4319192.4175833035</c:v>
                </c:pt>
                <c:pt idx="61">
                  <c:v>4331235.0691765063</c:v>
                </c:pt>
                <c:pt idx="62">
                  <c:v>4343099.7505491199</c:v>
                </c:pt>
                <c:pt idx="63">
                  <c:v>4354789.0918029267</c:v>
                </c:pt>
                <c:pt idx="64">
                  <c:v>4366305.6841712091</c:v>
                </c:pt>
                <c:pt idx="65">
                  <c:v>4377652.0805931622</c:v>
                </c:pt>
                <c:pt idx="66">
                  <c:v>4388830.796279815</c:v>
                </c:pt>
                <c:pt idx="67">
                  <c:v>4399844.3092715917</c:v>
                </c:pt>
                <c:pt idx="68">
                  <c:v>4410695.0609876281</c:v>
                </c:pt>
                <c:pt idx="69">
                  <c:v>4421385.4567669742</c:v>
                </c:pt>
                <c:pt idx="70">
                  <c:v>4431917.8664017981</c:v>
                </c:pt>
                <c:pt idx="71">
                  <c:v>4442294.6246627076</c:v>
                </c:pt>
                <c:pt idx="72">
                  <c:v>4452518.031816313</c:v>
                </c:pt>
                <c:pt idx="73">
                  <c:v>4462590.3541351361</c:v>
                </c:pt>
                <c:pt idx="74">
                  <c:v>4472513.8243999863</c:v>
                </c:pt>
                <c:pt idx="75">
                  <c:v>4482290.6423949134</c:v>
                </c:pt>
                <c:pt idx="76">
                  <c:v>4491922.9753948413</c:v>
                </c:pt>
                <c:pt idx="77">
                  <c:v>4501412.9586460013</c:v>
                </c:pt>
                <c:pt idx="78">
                  <c:v>4510762.6958392626</c:v>
                </c:pt>
                <c:pt idx="79">
                  <c:v>4519974.2595764659</c:v>
                </c:pt>
                <c:pt idx="80">
                  <c:v>4529049.6918298686</c:v>
                </c:pt>
                <c:pt idx="81">
                  <c:v>4537991.0043947967</c:v>
                </c:pt>
                <c:pt idx="82">
                  <c:v>4546800.1793356128</c:v>
                </c:pt>
                <c:pt idx="83">
                  <c:v>4555479.169425087</c:v>
                </c:pt>
                <c:pt idx="84">
                  <c:v>4564029.8985772785</c:v>
                </c:pt>
                <c:pt idx="85">
                  <c:v>4572454.2622740185</c:v>
                </c:pt>
                <c:pt idx="86">
                  <c:v>4580754.1279850928</c:v>
                </c:pt>
                <c:pt idx="87">
                  <c:v>4588931.3355822098</c:v>
                </c:pt>
                <c:pt idx="88">
                  <c:v>4596987.6977468571</c:v>
                </c:pt>
                <c:pt idx="89">
                  <c:v>4604925.0003721258</c:v>
                </c:pt>
                <c:pt idx="90">
                  <c:v>4612745.0029585976</c:v>
                </c:pt>
                <c:pt idx="91">
                  <c:v>4620449.4390043821</c:v>
                </c:pt>
                <c:pt idx="92">
                  <c:v>4628040.0163893914</c:v>
                </c:pt>
                <c:pt idx="93">
                  <c:v>4635518.417753933</c:v>
                </c:pt>
                <c:pt idx="94">
                  <c:v>4642886.3008717075</c:v>
                </c:pt>
                <c:pt idx="95">
                  <c:v>4650145.299017298</c:v>
                </c:pt>
                <c:pt idx="96">
                  <c:v>4657297.0213282248</c:v>
                </c:pt>
                <c:pt idx="97">
                  <c:v>4664343.0531616509</c:v>
                </c:pt>
                <c:pt idx="98">
                  <c:v>4671284.9564458141</c:v>
                </c:pt>
                <c:pt idx="99">
                  <c:v>4678124.2700262703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3FC-4BEB-8CE5-15E44CFAC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8704415"/>
        <c:axId val="918706335"/>
      </c:scatterChart>
      <c:valAx>
        <c:axId val="918704415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18706335"/>
        <c:crosses val="autoZero"/>
        <c:crossBetween val="midCat"/>
      </c:valAx>
      <c:valAx>
        <c:axId val="918706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[$€-180C]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187044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6</xdr:row>
      <xdr:rowOff>19051</xdr:rowOff>
    </xdr:from>
    <xdr:to>
      <xdr:col>15</xdr:col>
      <xdr:colOff>0</xdr:colOff>
      <xdr:row>23</xdr:row>
      <xdr:rowOff>55246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1404B63-284C-21F4-E879-33300B17D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142876</xdr:colOff>
      <xdr:row>16</xdr:row>
      <xdr:rowOff>76200</xdr:rowOff>
    </xdr:from>
    <xdr:to>
      <xdr:col>14</xdr:col>
      <xdr:colOff>30481</xdr:colOff>
      <xdr:row>38</xdr:row>
      <xdr:rowOff>135255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30745D6-D743-9874-EF7D-D08B43239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K31"/>
  <sheetViews>
    <sheetView workbookViewId="0">
      <selection activeCell="D31" sqref="D31"/>
    </sheetView>
  </sheetViews>
  <sheetFormatPr baseColWidth="10" defaultColWidth="9.21875" defaultRowHeight="13.2" x14ac:dyDescent="0.25"/>
  <cols>
    <col min="1" max="1" width="14.44140625" customWidth="1"/>
    <col min="2" max="2" width="17.21875" bestFit="1" customWidth="1"/>
    <col min="3" max="3" width="11.44140625" customWidth="1"/>
    <col min="4" max="4" width="38.44140625" style="58" bestFit="1" customWidth="1"/>
    <col min="5" max="5" width="22.77734375" customWidth="1"/>
    <col min="6" max="6" width="23" customWidth="1"/>
    <col min="7" max="7" width="20.77734375" customWidth="1"/>
    <col min="8" max="8" width="27.77734375" hidden="1" customWidth="1"/>
    <col min="9" max="9" width="11.44140625" customWidth="1"/>
    <col min="10" max="10" width="16.5546875" bestFit="1" customWidth="1"/>
    <col min="11" max="256" width="11.44140625" customWidth="1"/>
  </cols>
  <sheetData>
    <row r="1" spans="1:11" ht="13.8" thickBot="1" x14ac:dyDescent="0.3">
      <c r="A1" s="13" t="s">
        <v>0</v>
      </c>
    </row>
    <row r="2" spans="1:11" ht="27" thickBot="1" x14ac:dyDescent="0.3">
      <c r="A2" s="12" t="s">
        <v>1</v>
      </c>
      <c r="B2" s="12" t="s">
        <v>2</v>
      </c>
      <c r="C2" s="12" t="s">
        <v>3</v>
      </c>
      <c r="D2" s="59" t="s">
        <v>4</v>
      </c>
      <c r="E2" s="30" t="s">
        <v>5</v>
      </c>
      <c r="F2" s="30" t="s">
        <v>6</v>
      </c>
      <c r="G2" s="31" t="s">
        <v>7</v>
      </c>
      <c r="H2" s="7" t="s">
        <v>8</v>
      </c>
    </row>
    <row r="3" spans="1:11" ht="13.8" thickBot="1" x14ac:dyDescent="0.3">
      <c r="A3" s="12" t="s">
        <v>9</v>
      </c>
      <c r="B3" s="32" t="s">
        <v>9</v>
      </c>
      <c r="C3" s="32">
        <v>0</v>
      </c>
      <c r="D3" s="59">
        <f>B31</f>
        <v>39919521</v>
      </c>
      <c r="E3" s="40">
        <f>(D4-D3)/(C4-C3)</f>
        <v>-1127283900</v>
      </c>
      <c r="F3" s="40">
        <f>D4-(C4*E3)</f>
        <v>39919521</v>
      </c>
      <c r="G3" s="33">
        <f>((E3*(C4^2)/2)+F3*C4)-((E3*(C3^2)/2)+F3*C3)</f>
        <v>342831.01500000001</v>
      </c>
      <c r="H3" s="5"/>
      <c r="J3" s="27">
        <v>3854845.6624999763</v>
      </c>
      <c r="K3">
        <v>2551655.1380045121</v>
      </c>
    </row>
    <row r="4" spans="1:11" x14ac:dyDescent="0.25">
      <c r="A4" s="1" t="s">
        <v>10</v>
      </c>
      <c r="B4" s="1">
        <v>100</v>
      </c>
      <c r="C4" s="1">
        <f>1/B4</f>
        <v>0.01</v>
      </c>
      <c r="D4" s="27">
        <f>B30</f>
        <v>28646682</v>
      </c>
      <c r="E4" s="40">
        <f>(D5-D4)/(C5-C4)</f>
        <v>-982166300</v>
      </c>
      <c r="F4" s="40">
        <f>D5-(C5*E4)</f>
        <v>38468345</v>
      </c>
      <c r="G4" s="33">
        <f>((E4*(C5^2)/2)+F4*C5)-((E4*(C4^2)/2)+F4*C4)</f>
        <v>237358.505</v>
      </c>
      <c r="H4" s="8">
        <v>10000000</v>
      </c>
      <c r="J4" s="27">
        <v>39385073.587381206</v>
      </c>
      <c r="K4">
        <v>10458531.830272175</v>
      </c>
    </row>
    <row r="5" spans="1:11" x14ac:dyDescent="0.25">
      <c r="A5" s="1" t="s">
        <v>11</v>
      </c>
      <c r="B5" s="1">
        <v>50</v>
      </c>
      <c r="C5" s="1">
        <f>1/B5</f>
        <v>0.02</v>
      </c>
      <c r="D5" s="27">
        <f>B29</f>
        <v>18825019</v>
      </c>
      <c r="E5" s="61">
        <f>(D6-D5)/(C6-C5)</f>
        <v>-273556500</v>
      </c>
      <c r="F5" s="40">
        <f>D6-(C6*E5)</f>
        <v>24296149</v>
      </c>
      <c r="G5" s="33">
        <f>((E5*(C6^2)/2)+F5*C6)-((E5*(C5^2)/2)+F5*C5)</f>
        <v>441650.14499999996</v>
      </c>
      <c r="H5" s="9">
        <v>8500000</v>
      </c>
      <c r="J5" s="27">
        <v>45396999.662382297</v>
      </c>
      <c r="K5">
        <v>15005963.728141434</v>
      </c>
    </row>
    <row r="6" spans="1:11" x14ac:dyDescent="0.25">
      <c r="A6" s="1" t="s">
        <v>12</v>
      </c>
      <c r="B6" s="1">
        <v>20</v>
      </c>
      <c r="C6" s="1">
        <f>1/B6</f>
        <v>0.05</v>
      </c>
      <c r="D6" s="27">
        <f>B28</f>
        <v>10618324</v>
      </c>
      <c r="E6" s="61">
        <f>(D7-D6)/(C7-C6)</f>
        <v>-70118840</v>
      </c>
      <c r="F6" s="61">
        <f>D7-(C7*E6)</f>
        <v>14124266</v>
      </c>
      <c r="G6" s="62">
        <f>((E6*(C7^2)/2)+F6*C7)-((E6*(C6^2)/2)+F6*C6)</f>
        <v>443267.64999999991</v>
      </c>
      <c r="H6" s="9">
        <v>3000000</v>
      </c>
      <c r="J6" s="27">
        <v>64927454.943624057</v>
      </c>
      <c r="K6">
        <v>48513486.135976784</v>
      </c>
    </row>
    <row r="7" spans="1:11" x14ac:dyDescent="0.25">
      <c r="A7" s="1"/>
      <c r="B7" s="1">
        <v>10</v>
      </c>
      <c r="C7" s="1">
        <f>1/B7</f>
        <v>0.1</v>
      </c>
      <c r="D7" s="27">
        <f>B27</f>
        <v>7112382</v>
      </c>
      <c r="E7" s="61">
        <f>(D8-D7)/(C8-C7)</f>
        <v>-44047400</v>
      </c>
      <c r="F7" s="61">
        <f>D8-(C8*E7)</f>
        <v>11517122</v>
      </c>
      <c r="G7" s="62">
        <f>((E7*(C8^2)/2)+F7*C8)-((E7*(C7^2)/2)+F7*C7)</f>
        <v>491001.19999999995</v>
      </c>
      <c r="H7" s="9"/>
      <c r="J7" s="27"/>
    </row>
    <row r="8" spans="1:11" x14ac:dyDescent="0.25">
      <c r="A8" s="1" t="s">
        <v>13</v>
      </c>
      <c r="B8" s="1">
        <v>5</v>
      </c>
      <c r="C8" s="1">
        <f>1/B8</f>
        <v>0.2</v>
      </c>
      <c r="D8" s="27">
        <f>B26</f>
        <v>2707642</v>
      </c>
      <c r="E8" s="61"/>
      <c r="F8" s="61">
        <f t="shared" ref="F8" si="0">D9-(C9*E8)</f>
        <v>0</v>
      </c>
      <c r="G8" s="62">
        <f t="shared" ref="G8" si="1">((E8*(C9^2)/2)+F8*C9)-((E8*(C8^2)/2)+F8*C8)</f>
        <v>0</v>
      </c>
      <c r="H8" s="9">
        <v>1000000</v>
      </c>
      <c r="J8" s="27"/>
    </row>
    <row r="9" spans="1:11" ht="13.8" thickBot="1" x14ac:dyDescent="0.3">
      <c r="A9" s="1"/>
      <c r="B9" s="1"/>
      <c r="C9" s="1"/>
      <c r="D9" s="60"/>
      <c r="E9" s="40"/>
      <c r="F9" s="40"/>
      <c r="G9" s="33"/>
      <c r="H9" s="10">
        <v>300000</v>
      </c>
      <c r="J9" s="27"/>
    </row>
    <row r="10" spans="1:11" x14ac:dyDescent="0.25">
      <c r="A10" s="1"/>
      <c r="B10" s="42"/>
      <c r="C10" s="42"/>
      <c r="D10" s="60"/>
      <c r="E10" s="40"/>
      <c r="F10" s="40"/>
      <c r="G10" s="33"/>
      <c r="H10" s="6"/>
      <c r="J10" s="27"/>
    </row>
    <row r="11" spans="1:11" ht="15" x14ac:dyDescent="0.25">
      <c r="F11" s="34" t="s">
        <v>14</v>
      </c>
      <c r="G11" s="34">
        <f>SUM(G3:G8)</f>
        <v>1956108.5149999999</v>
      </c>
      <c r="J11" s="27"/>
    </row>
    <row r="12" spans="1:11" ht="13.8" thickBot="1" x14ac:dyDescent="0.3">
      <c r="A12" s="13" t="s">
        <v>15</v>
      </c>
      <c r="J12" s="27"/>
    </row>
    <row r="13" spans="1:11" ht="27" thickBot="1" x14ac:dyDescent="0.3">
      <c r="A13" s="12" t="s">
        <v>1</v>
      </c>
      <c r="B13" s="12" t="s">
        <v>2</v>
      </c>
      <c r="C13" s="12" t="s">
        <v>3</v>
      </c>
      <c r="D13" s="59" t="s">
        <v>4</v>
      </c>
      <c r="E13" s="30" t="s">
        <v>5</v>
      </c>
      <c r="F13" s="30" t="s">
        <v>6</v>
      </c>
      <c r="G13" s="31" t="s">
        <v>7</v>
      </c>
      <c r="H13" s="7" t="s">
        <v>8</v>
      </c>
    </row>
    <row r="14" spans="1:11" ht="13.8" thickBot="1" x14ac:dyDescent="0.3">
      <c r="A14" s="12" t="s">
        <v>9</v>
      </c>
      <c r="B14" s="32" t="s">
        <v>9</v>
      </c>
      <c r="C14" s="32">
        <v>0</v>
      </c>
      <c r="D14" s="27">
        <f>C31</f>
        <v>39919521</v>
      </c>
      <c r="E14" s="40">
        <f>(D15-D14)/(C15-C14)</f>
        <v>-2139540700</v>
      </c>
      <c r="F14" s="40">
        <f>D15-(C15*E14)</f>
        <v>39919521</v>
      </c>
      <c r="G14" s="33">
        <f>((E14*(C15^2)/2)+F14*C15)-((E14*(C14^2)/2)+F14*C14)</f>
        <v>292218.17500000005</v>
      </c>
      <c r="H14" s="5"/>
      <c r="J14" s="27">
        <v>3854845.6624999763</v>
      </c>
      <c r="K14">
        <v>2551655.1380045121</v>
      </c>
    </row>
    <row r="15" spans="1:11" x14ac:dyDescent="0.25">
      <c r="A15" s="1" t="s">
        <v>10</v>
      </c>
      <c r="B15" s="1">
        <v>100</v>
      </c>
      <c r="C15" s="1">
        <f>1/B15</f>
        <v>0.01</v>
      </c>
      <c r="D15" s="27">
        <f>C30</f>
        <v>18524114</v>
      </c>
      <c r="E15" s="40">
        <f>(D16-D15)/(C16-C15)</f>
        <v>-541514200</v>
      </c>
      <c r="F15" s="40">
        <f>D16-(C16*E15)</f>
        <v>23939256</v>
      </c>
      <c r="G15" s="33">
        <f>((E15*(C16^2)/2)+F15*C16)-((E15*(C15^2)/2)+F15*C15)</f>
        <v>158165.42999999996</v>
      </c>
      <c r="H15" s="8">
        <v>10000000</v>
      </c>
      <c r="J15" s="27">
        <v>39385073.587381206</v>
      </c>
      <c r="K15">
        <v>10458531.830272175</v>
      </c>
    </row>
    <row r="16" spans="1:11" x14ac:dyDescent="0.25">
      <c r="A16" s="1" t="s">
        <v>11</v>
      </c>
      <c r="B16" s="1">
        <v>50</v>
      </c>
      <c r="C16" s="1">
        <f>1/B16</f>
        <v>0.02</v>
      </c>
      <c r="D16" s="27">
        <f>C29</f>
        <v>13108972</v>
      </c>
      <c r="E16" s="40">
        <f>(D17-D16)/(C17-C16)</f>
        <v>-332868800</v>
      </c>
      <c r="F16" s="40">
        <f>D17-(C17*E16)</f>
        <v>19766348</v>
      </c>
      <c r="G16" s="33">
        <f>((E16*(C17^2)/2)+F16*C17)-((E16*(C16^2)/2)+F16*C16)</f>
        <v>243478.1999999999</v>
      </c>
      <c r="H16" s="9">
        <v>8500000</v>
      </c>
      <c r="J16" s="27">
        <v>45396999.662382297</v>
      </c>
      <c r="K16">
        <v>15005963.728141434</v>
      </c>
    </row>
    <row r="17" spans="1:11" x14ac:dyDescent="0.25">
      <c r="A17" s="1" t="s">
        <v>12</v>
      </c>
      <c r="B17" s="1">
        <v>20</v>
      </c>
      <c r="C17" s="1">
        <f>1/B17</f>
        <v>0.05</v>
      </c>
      <c r="D17" s="27">
        <f>C28</f>
        <v>3122908</v>
      </c>
      <c r="E17" s="61">
        <f>(D18-D17)/(C18-C17)</f>
        <v>-34698480</v>
      </c>
      <c r="F17" s="61">
        <f>D18-(C18*E17)</f>
        <v>4857832</v>
      </c>
      <c r="G17" s="62">
        <f>((E17*(C18^2)/2)+F17*C18)-((E17*(C17^2)/2)+F17*C17)</f>
        <v>112772.29999999999</v>
      </c>
      <c r="H17" s="9">
        <v>3000000</v>
      </c>
      <c r="J17" s="27">
        <v>64927454.943624057</v>
      </c>
      <c r="K17">
        <v>48513486.135976784</v>
      </c>
    </row>
    <row r="18" spans="1:11" x14ac:dyDescent="0.25">
      <c r="A18" s="1"/>
      <c r="B18" s="1">
        <v>10</v>
      </c>
      <c r="C18" s="1">
        <f>1/B18</f>
        <v>0.1</v>
      </c>
      <c r="D18" s="27">
        <f>C27</f>
        <v>1387984</v>
      </c>
      <c r="E18" s="61">
        <f t="shared" ref="E18" si="2">(D19-D18)/(C19-C18)</f>
        <v>-9153660</v>
      </c>
      <c r="F18" s="61">
        <f t="shared" ref="F18:F19" si="3">D19-(C19*E18)</f>
        <v>2303350</v>
      </c>
      <c r="G18" s="62">
        <f t="shared" ref="G18:G19" si="4">((E18*(C19^2)/2)+F18*C19)-((E18*(C18^2)/2)+F18*C18)</f>
        <v>93030.099999999948</v>
      </c>
      <c r="H18" s="9"/>
      <c r="J18" s="27"/>
    </row>
    <row r="19" spans="1:11" x14ac:dyDescent="0.25">
      <c r="A19" s="1" t="s">
        <v>13</v>
      </c>
      <c r="B19" s="1">
        <v>5</v>
      </c>
      <c r="C19" s="1">
        <f>1/B19</f>
        <v>0.2</v>
      </c>
      <c r="D19" s="27">
        <f>C26</f>
        <v>472618</v>
      </c>
      <c r="E19" s="61"/>
      <c r="F19" s="61">
        <f t="shared" si="3"/>
        <v>0</v>
      </c>
      <c r="G19" s="62">
        <f t="shared" si="4"/>
        <v>0</v>
      </c>
      <c r="H19" s="9">
        <v>1000000</v>
      </c>
      <c r="J19" s="27"/>
    </row>
    <row r="20" spans="1:11" ht="13.8" thickBot="1" x14ac:dyDescent="0.3">
      <c r="A20" s="1"/>
      <c r="B20" s="1"/>
      <c r="C20" s="1"/>
      <c r="D20" s="60"/>
      <c r="E20" s="40"/>
      <c r="F20" s="40"/>
      <c r="G20" s="33"/>
      <c r="H20" s="10">
        <v>300000</v>
      </c>
      <c r="J20" s="27"/>
    </row>
    <row r="21" spans="1:11" ht="15" x14ac:dyDescent="0.25">
      <c r="A21" s="1"/>
      <c r="B21" s="42"/>
      <c r="C21" s="42"/>
      <c r="D21" s="60"/>
      <c r="E21" s="40"/>
      <c r="F21" s="34" t="s">
        <v>14</v>
      </c>
      <c r="G21" s="34">
        <f>SUM(G13:G18)</f>
        <v>899664.20499999996</v>
      </c>
      <c r="H21" s="6"/>
      <c r="J21" s="27"/>
    </row>
    <row r="22" spans="1:11" ht="17.399999999999999" x14ac:dyDescent="0.3">
      <c r="A22" s="56"/>
    </row>
    <row r="24" spans="1:11" ht="17.399999999999999" x14ac:dyDescent="0.3">
      <c r="A24" s="29"/>
      <c r="E24" s="28"/>
      <c r="F24" s="11" t="s">
        <v>16</v>
      </c>
      <c r="G24" s="35">
        <f>G11-G21</f>
        <v>1056444.31</v>
      </c>
    </row>
    <row r="25" spans="1:11" x14ac:dyDescent="0.25">
      <c r="E25" s="28"/>
    </row>
    <row r="26" spans="1:11" ht="14.4" x14ac:dyDescent="0.25">
      <c r="B26" s="63">
        <v>2707642</v>
      </c>
      <c r="C26" s="63">
        <v>472618</v>
      </c>
      <c r="E26" s="28"/>
    </row>
    <row r="27" spans="1:11" ht="14.4" x14ac:dyDescent="0.25">
      <c r="B27" s="63">
        <v>7112382</v>
      </c>
      <c r="C27" s="63">
        <v>1387984</v>
      </c>
      <c r="E27" s="28"/>
    </row>
    <row r="28" spans="1:11" ht="14.4" x14ac:dyDescent="0.25">
      <c r="B28" s="63">
        <v>10618324</v>
      </c>
      <c r="C28" s="63">
        <v>3122908</v>
      </c>
      <c r="E28" s="28"/>
    </row>
    <row r="29" spans="1:11" ht="14.4" x14ac:dyDescent="0.25">
      <c r="B29" s="63">
        <v>18825019</v>
      </c>
      <c r="C29" s="63">
        <v>13108972</v>
      </c>
      <c r="E29" s="28"/>
    </row>
    <row r="30" spans="1:11" ht="14.4" x14ac:dyDescent="0.25">
      <c r="B30" s="63">
        <v>28646682</v>
      </c>
      <c r="C30" s="63">
        <v>18524114</v>
      </c>
    </row>
    <row r="31" spans="1:11" ht="14.4" x14ac:dyDescent="0.25">
      <c r="B31" s="64">
        <v>39919521</v>
      </c>
      <c r="C31" s="64">
        <v>39919521</v>
      </c>
    </row>
  </sheetData>
  <phoneticPr fontId="7" type="noConversion"/>
  <pageMargins left="0.78740157499999996" right="0.78740157499999996" top="0.984251969" bottom="0.984251969" header="0.4921259845" footer="0.4921259845"/>
  <pageSetup paperSize="9" scale="8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D9"/>
  <sheetViews>
    <sheetView workbookViewId="0">
      <selection activeCell="D18" sqref="D18"/>
    </sheetView>
  </sheetViews>
  <sheetFormatPr baseColWidth="10" defaultColWidth="9.21875" defaultRowHeight="13.2" x14ac:dyDescent="0.25"/>
  <cols>
    <col min="1" max="1" width="28" customWidth="1"/>
    <col min="2" max="2" width="17.21875" customWidth="1"/>
    <col min="3" max="3" width="16.21875" customWidth="1"/>
    <col min="4" max="4" width="19" customWidth="1"/>
    <col min="5" max="6" width="17.21875" customWidth="1"/>
    <col min="7" max="7" width="18" bestFit="1" customWidth="1"/>
    <col min="8" max="251" width="11.44140625" customWidth="1"/>
  </cols>
  <sheetData>
    <row r="1" spans="1:4" x14ac:dyDescent="0.25">
      <c r="A1" s="21" t="s">
        <v>17</v>
      </c>
      <c r="B1" s="24">
        <v>3303307.5</v>
      </c>
      <c r="C1" s="26"/>
    </row>
    <row r="2" spans="1:4" ht="13.8" thickBot="1" x14ac:dyDescent="0.3">
      <c r="A2" s="23" t="s">
        <v>18</v>
      </c>
      <c r="B2" s="25">
        <v>30312.15</v>
      </c>
      <c r="C2" s="26"/>
    </row>
    <row r="6" spans="1:4" ht="14.4" x14ac:dyDescent="0.25">
      <c r="A6" s="65"/>
      <c r="B6" s="65"/>
    </row>
    <row r="7" spans="1:4" x14ac:dyDescent="0.25">
      <c r="D7" s="28"/>
    </row>
    <row r="9" spans="1:4" ht="14.4" x14ac:dyDescent="0.25">
      <c r="A9" s="84"/>
      <c r="B9" s="65"/>
      <c r="C9" s="65"/>
    </row>
  </sheetData>
  <phoneticPr fontId="7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5"/>
  <sheetViews>
    <sheetView workbookViewId="0">
      <selection activeCell="L30" sqref="L30"/>
    </sheetView>
  </sheetViews>
  <sheetFormatPr baseColWidth="10" defaultColWidth="9.21875" defaultRowHeight="13.2" x14ac:dyDescent="0.25"/>
  <cols>
    <col min="1" max="1" width="11.44140625" customWidth="1"/>
    <col min="2" max="2" width="19.44140625" bestFit="1" customWidth="1"/>
    <col min="3" max="3" width="14.44140625" bestFit="1" customWidth="1"/>
    <col min="4" max="4" width="22.77734375" bestFit="1" customWidth="1"/>
    <col min="5" max="5" width="23.5546875" bestFit="1" customWidth="1"/>
    <col min="6" max="6" width="23.44140625" bestFit="1" customWidth="1"/>
    <col min="7" max="7" width="12" bestFit="1" customWidth="1"/>
    <col min="8" max="8" width="18.5546875" customWidth="1"/>
    <col min="9" max="256" width="11.44140625" customWidth="1"/>
  </cols>
  <sheetData>
    <row r="1" spans="1:8" x14ac:dyDescent="0.25">
      <c r="A1" s="21" t="s">
        <v>19</v>
      </c>
      <c r="B1" s="22">
        <f>Coûts!B1</f>
        <v>3303307.5</v>
      </c>
      <c r="C1" s="6"/>
      <c r="D1" s="6"/>
    </row>
    <row r="2" spans="1:8" ht="13.8" thickBot="1" x14ac:dyDescent="0.3">
      <c r="A2" s="23" t="s">
        <v>16</v>
      </c>
      <c r="B2" s="57">
        <f>DEMA!G24</f>
        <v>1056444.31</v>
      </c>
      <c r="C2" s="6"/>
      <c r="D2" s="6"/>
    </row>
    <row r="3" spans="1:8" ht="7.5" customHeight="1" x14ac:dyDescent="0.25"/>
    <row r="4" spans="1:8" ht="4.5" customHeight="1" thickBot="1" x14ac:dyDescent="0.3"/>
    <row r="5" spans="1:8" x14ac:dyDescent="0.25">
      <c r="A5" s="18" t="s">
        <v>20</v>
      </c>
      <c r="B5" s="19" t="s">
        <v>21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26</v>
      </c>
      <c r="H5" s="20" t="s">
        <v>27</v>
      </c>
    </row>
    <row r="6" spans="1:8" x14ac:dyDescent="0.25">
      <c r="A6" s="15">
        <v>1</v>
      </c>
      <c r="B6" s="1">
        <v>2.5000000000000001E-2</v>
      </c>
      <c r="C6" s="1">
        <f>$B$2/((1+B6)^A6)</f>
        <v>1030677.3756097562</v>
      </c>
      <c r="D6" s="1">
        <f>C6</f>
        <v>1030677.3756097562</v>
      </c>
      <c r="E6" s="2">
        <f>Coûts!$B$2/((1+B6)^A6)</f>
        <v>29572.829268292688</v>
      </c>
      <c r="F6" s="14">
        <f>B1+E6</f>
        <v>3332880.3292682925</v>
      </c>
      <c r="G6" s="36">
        <f>D6/F6</f>
        <v>0.30924523948810168</v>
      </c>
      <c r="H6" s="37">
        <f>D6-F6</f>
        <v>-2302202.9536585361</v>
      </c>
    </row>
    <row r="7" spans="1:8" x14ac:dyDescent="0.25">
      <c r="A7" s="15">
        <v>2</v>
      </c>
      <c r="B7" s="1">
        <v>2.5000000000000001E-2</v>
      </c>
      <c r="C7" s="1">
        <f>$B$2/((1+B7)^A7)</f>
        <v>1005538.9030339086</v>
      </c>
      <c r="D7" s="1">
        <f>D6+C7</f>
        <v>2036216.2786436649</v>
      </c>
      <c r="E7" s="2">
        <f>Coûts!$B$2/((1+B7)^A7)</f>
        <v>28851.540749553842</v>
      </c>
      <c r="F7" s="14">
        <f>F6+E7</f>
        <v>3361731.8700178466</v>
      </c>
      <c r="G7" s="36">
        <f t="shared" ref="G7:G70" si="0">D7/F7</f>
        <v>0.60570454675579322</v>
      </c>
      <c r="H7" s="37">
        <f t="shared" ref="H7:H70" si="1">D7-F7</f>
        <v>-1325515.5913741817</v>
      </c>
    </row>
    <row r="8" spans="1:8" x14ac:dyDescent="0.25">
      <c r="A8" s="15">
        <v>3</v>
      </c>
      <c r="B8" s="1">
        <v>2.5000000000000001E-2</v>
      </c>
      <c r="C8" s="1">
        <f t="shared" ref="C8:C71" si="2">$B$2/((1+B8)^A8)</f>
        <v>981013.56393552059</v>
      </c>
      <c r="D8" s="1">
        <f t="shared" ref="D8:D71" si="3">D7+C8</f>
        <v>3017229.8425791855</v>
      </c>
      <c r="E8" s="2">
        <f>Coûts!$B$2/((1+B8)^A8)</f>
        <v>28147.844633711065</v>
      </c>
      <c r="F8" s="14">
        <f t="shared" ref="F8:F71" si="4">F7+E8</f>
        <v>3389879.7146515576</v>
      </c>
      <c r="G8" s="36">
        <f t="shared" si="0"/>
        <v>0.8900698834646773</v>
      </c>
      <c r="H8" s="37">
        <f t="shared" si="1"/>
        <v>-372649.87207237212</v>
      </c>
    </row>
    <row r="9" spans="1:8" x14ac:dyDescent="0.25">
      <c r="A9" s="15">
        <v>4</v>
      </c>
      <c r="B9" s="1">
        <v>2.5000000000000001E-2</v>
      </c>
      <c r="C9" s="1">
        <f t="shared" si="2"/>
        <v>957086.40383953229</v>
      </c>
      <c r="D9" s="1">
        <f t="shared" si="3"/>
        <v>3974316.2464187178</v>
      </c>
      <c r="E9" s="2">
        <f>Coûts!$B$2/((1+B9)^A9)</f>
        <v>27461.311837766894</v>
      </c>
      <c r="F9" s="14">
        <f t="shared" si="4"/>
        <v>3417341.0264893244</v>
      </c>
      <c r="G9" s="36">
        <f t="shared" si="0"/>
        <v>1.1629849686092291</v>
      </c>
      <c r="H9" s="37">
        <f t="shared" si="1"/>
        <v>556975.21992939338</v>
      </c>
    </row>
    <row r="10" spans="1:8" x14ac:dyDescent="0.25">
      <c r="A10" s="15">
        <v>5</v>
      </c>
      <c r="B10" s="1">
        <v>2.5000000000000001E-2</v>
      </c>
      <c r="C10" s="1">
        <f t="shared" si="2"/>
        <v>933742.83301417797</v>
      </c>
      <c r="D10" s="1">
        <f t="shared" si="3"/>
        <v>4908059.0794328954</v>
      </c>
      <c r="E10" s="2">
        <f>Coûts!$B$2/((1+B10)^A10)</f>
        <v>26791.523744162827</v>
      </c>
      <c r="F10" s="14">
        <f t="shared" si="4"/>
        <v>3444132.550233487</v>
      </c>
      <c r="G10" s="36">
        <f t="shared" si="0"/>
        <v>1.425049416027895</v>
      </c>
      <c r="H10" s="37">
        <f t="shared" si="1"/>
        <v>1463926.5291994084</v>
      </c>
    </row>
    <row r="11" spans="1:8" x14ac:dyDescent="0.25">
      <c r="A11" s="15">
        <v>6</v>
      </c>
      <c r="B11" s="1">
        <v>2.5000000000000001E-2</v>
      </c>
      <c r="C11" s="1">
        <f t="shared" si="2"/>
        <v>910968.61757480784</v>
      </c>
      <c r="D11" s="1">
        <f t="shared" si="3"/>
        <v>5819027.6970077036</v>
      </c>
      <c r="E11" s="2">
        <f>Coûts!$B$2/((1+B11)^A11)</f>
        <v>26138.071945524713</v>
      </c>
      <c r="F11" s="14">
        <f t="shared" si="4"/>
        <v>3470270.6221790118</v>
      </c>
      <c r="G11" s="36">
        <f t="shared" si="0"/>
        <v>1.676822452928437</v>
      </c>
      <c r="H11" s="37">
        <f t="shared" si="1"/>
        <v>2348757.0748286918</v>
      </c>
    </row>
    <row r="12" spans="1:8" x14ac:dyDescent="0.25">
      <c r="A12" s="15">
        <v>7</v>
      </c>
      <c r="B12" s="1">
        <v>2.5000000000000001E-2</v>
      </c>
      <c r="C12" s="1">
        <f t="shared" si="2"/>
        <v>888749.87080469052</v>
      </c>
      <c r="D12" s="1">
        <f t="shared" si="3"/>
        <v>6707777.5678123944</v>
      </c>
      <c r="E12" s="2">
        <f>Coûts!$B$2/((1+B12)^A12)</f>
        <v>25500.557995633862</v>
      </c>
      <c r="F12" s="14">
        <f t="shared" si="4"/>
        <v>3495771.1801746455</v>
      </c>
      <c r="G12" s="36">
        <f t="shared" si="0"/>
        <v>1.9188262681075368</v>
      </c>
      <c r="H12" s="37">
        <f t="shared" si="1"/>
        <v>3212006.3876377488</v>
      </c>
    </row>
    <row r="13" spans="1:8" x14ac:dyDescent="0.25">
      <c r="A13" s="15">
        <v>8</v>
      </c>
      <c r="B13" s="1">
        <v>2.5000000000000001E-2</v>
      </c>
      <c r="C13" s="1">
        <f t="shared" si="2"/>
        <v>867073.04468750302</v>
      </c>
      <c r="D13" s="1">
        <f t="shared" si="3"/>
        <v>7574850.6124998974</v>
      </c>
      <c r="E13" s="2">
        <f>Coûts!$B$2/((1+B13)^A13)</f>
        <v>24878.593166472063</v>
      </c>
      <c r="F13" s="14">
        <f t="shared" si="4"/>
        <v>3520649.7733411174</v>
      </c>
      <c r="G13" s="36">
        <f t="shared" si="0"/>
        <v>2.1515490321865554</v>
      </c>
      <c r="H13" s="37">
        <f t="shared" si="1"/>
        <v>4054200.8391587799</v>
      </c>
    </row>
    <row r="14" spans="1:8" s="72" customFormat="1" x14ac:dyDescent="0.25">
      <c r="A14" s="66">
        <v>9</v>
      </c>
      <c r="B14" s="67">
        <v>2.5000000000000001E-2</v>
      </c>
      <c r="C14" s="67">
        <f t="shared" si="2"/>
        <v>845924.92164634459</v>
      </c>
      <c r="D14" s="67">
        <f t="shared" si="3"/>
        <v>8420775.5341462418</v>
      </c>
      <c r="E14" s="68">
        <f>Coûts!$B$2/((1+B14)^A14)</f>
        <v>24271.798211192261</v>
      </c>
      <c r="F14" s="69">
        <f t="shared" si="4"/>
        <v>3544921.5715523097</v>
      </c>
      <c r="G14" s="70">
        <f t="shared" si="0"/>
        <v>2.3754476267464533</v>
      </c>
      <c r="H14" s="71">
        <f t="shared" si="1"/>
        <v>4875853.9625939317</v>
      </c>
    </row>
    <row r="15" spans="1:8" x14ac:dyDescent="0.25">
      <c r="A15" s="15">
        <v>10</v>
      </c>
      <c r="B15" s="1">
        <v>2.5000000000000001E-2</v>
      </c>
      <c r="C15" s="1">
        <f t="shared" si="2"/>
        <v>825292.60648423864</v>
      </c>
      <c r="D15" s="1">
        <f t="shared" si="3"/>
        <v>9246068.1406304799</v>
      </c>
      <c r="E15" s="2">
        <f>Coûts!$B$2/((1+B15)^A15)</f>
        <v>23679.8031328705</v>
      </c>
      <c r="F15" s="14">
        <f t="shared" si="4"/>
        <v>3568601.3746851804</v>
      </c>
      <c r="G15" s="36">
        <f t="shared" si="0"/>
        <v>2.5909501145798783</v>
      </c>
      <c r="H15" s="37">
        <f t="shared" si="1"/>
        <v>5677466.7659452995</v>
      </c>
    </row>
    <row r="16" spans="1:8" x14ac:dyDescent="0.25">
      <c r="A16" s="15">
        <v>11</v>
      </c>
      <c r="B16" s="1">
        <v>2.5000000000000001E-2</v>
      </c>
      <c r="C16" s="1">
        <f t="shared" si="2"/>
        <v>805163.51852120843</v>
      </c>
      <c r="D16" s="1">
        <f t="shared" si="3"/>
        <v>10051231.659151688</v>
      </c>
      <c r="E16" s="2">
        <f>Coûts!$B$2/((1+B16)^A16)</f>
        <v>23102.246958898049</v>
      </c>
      <c r="F16" s="14">
        <f t="shared" si="4"/>
        <v>3591703.6216440783</v>
      </c>
      <c r="G16" s="36">
        <f t="shared" si="0"/>
        <v>2.7984579792668987</v>
      </c>
      <c r="H16" s="37">
        <f t="shared" si="1"/>
        <v>6459528.0375076104</v>
      </c>
    </row>
    <row r="17" spans="1:8" x14ac:dyDescent="0.25">
      <c r="A17" s="15">
        <v>12</v>
      </c>
      <c r="B17" s="1">
        <v>2.5000000000000001E-2</v>
      </c>
      <c r="C17" s="1">
        <f t="shared" si="2"/>
        <v>785525.38392313023</v>
      </c>
      <c r="D17" s="1">
        <f t="shared" si="3"/>
        <v>10836757.043074818</v>
      </c>
      <c r="E17" s="2">
        <f>Coûts!$B$2/((1+B17)^A17)</f>
        <v>22538.777520876145</v>
      </c>
      <c r="F17" s="14">
        <f t="shared" si="4"/>
        <v>3614242.3991649542</v>
      </c>
      <c r="G17" s="36">
        <f t="shared" si="0"/>
        <v>2.9983481588226004</v>
      </c>
      <c r="H17" s="37">
        <f t="shared" si="1"/>
        <v>7222514.6439098641</v>
      </c>
    </row>
    <row r="18" spans="1:8" x14ac:dyDescent="0.25">
      <c r="A18" s="15">
        <v>13</v>
      </c>
      <c r="B18" s="1">
        <v>2.5000000000000001E-2</v>
      </c>
      <c r="C18" s="1">
        <f t="shared" si="2"/>
        <v>766366.22821768804</v>
      </c>
      <c r="D18" s="1">
        <f t="shared" si="3"/>
        <v>11603123.271292506</v>
      </c>
      <c r="E18" s="2">
        <f>Coûts!$B$2/((1+B18)^A18)</f>
        <v>21989.051239879169</v>
      </c>
      <c r="F18" s="14">
        <f t="shared" si="4"/>
        <v>3636231.4504048335</v>
      </c>
      <c r="G18" s="36">
        <f t="shared" si="0"/>
        <v>3.1909748951763488</v>
      </c>
      <c r="H18" s="37">
        <f t="shared" si="1"/>
        <v>7966891.8208876718</v>
      </c>
    </row>
    <row r="19" spans="1:8" x14ac:dyDescent="0.25">
      <c r="A19" s="15">
        <v>14</v>
      </c>
      <c r="B19" s="1">
        <v>2.5000000000000001E-2</v>
      </c>
      <c r="C19" s="1">
        <f t="shared" si="2"/>
        <v>747674.36899286648</v>
      </c>
      <c r="D19" s="1">
        <f t="shared" si="3"/>
        <v>12350797.640285373</v>
      </c>
      <c r="E19" s="2">
        <f>Coûts!$B$2/((1+B19)^A19)</f>
        <v>21452.73291695529</v>
      </c>
      <c r="F19" s="14">
        <f t="shared" si="4"/>
        <v>3657684.1833217889</v>
      </c>
      <c r="G19" s="36">
        <f t="shared" si="0"/>
        <v>3.3766714186539701</v>
      </c>
      <c r="H19" s="37">
        <f t="shared" si="1"/>
        <v>8693113.4569635838</v>
      </c>
    </row>
    <row r="20" spans="1:8" x14ac:dyDescent="0.25">
      <c r="A20" s="15">
        <v>15</v>
      </c>
      <c r="B20" s="1">
        <v>2.5000000000000001E-2</v>
      </c>
      <c r="C20" s="1">
        <f t="shared" si="2"/>
        <v>729438.40877352818</v>
      </c>
      <c r="D20" s="1">
        <f t="shared" si="3"/>
        <v>13080236.049058901</v>
      </c>
      <c r="E20" s="2">
        <f>Coûts!$B$2/((1+B20)^A20)</f>
        <v>20929.495528736865</v>
      </c>
      <c r="F20" s="14">
        <f t="shared" si="4"/>
        <v>3678613.678850526</v>
      </c>
      <c r="G20" s="36">
        <f t="shared" si="0"/>
        <v>3.5557514843869513</v>
      </c>
      <c r="H20" s="37">
        <f t="shared" si="1"/>
        <v>9401622.3702083752</v>
      </c>
    </row>
    <row r="21" spans="1:8" x14ac:dyDescent="0.25">
      <c r="A21" s="15">
        <v>16</v>
      </c>
      <c r="B21" s="1">
        <v>2.5000000000000001E-2</v>
      </c>
      <c r="C21" s="1">
        <f t="shared" si="2"/>
        <v>711647.22807173489</v>
      </c>
      <c r="D21" s="1">
        <f t="shared" si="3"/>
        <v>13791883.277130635</v>
      </c>
      <c r="E21" s="2">
        <f>Coûts!$B$2/((1+B21)^A21)</f>
        <v>20419.020028035968</v>
      </c>
      <c r="F21" s="14">
        <f t="shared" si="4"/>
        <v>3699032.6988785621</v>
      </c>
      <c r="G21" s="36">
        <f t="shared" si="0"/>
        <v>3.7285107756176172</v>
      </c>
      <c r="H21" s="37">
        <f t="shared" si="1"/>
        <v>10092850.578252073</v>
      </c>
    </row>
    <row r="22" spans="1:8" x14ac:dyDescent="0.25">
      <c r="A22" s="15">
        <v>17</v>
      </c>
      <c r="B22" s="1">
        <v>2.5000000000000001E-2</v>
      </c>
      <c r="C22" s="1">
        <f t="shared" si="2"/>
        <v>694289.97860657063</v>
      </c>
      <c r="D22" s="1">
        <f t="shared" si="3"/>
        <v>14486173.255737206</v>
      </c>
      <c r="E22" s="2">
        <f>Coûts!$B$2/((1+B22)^A22)</f>
        <v>19920.995149303384</v>
      </c>
      <c r="F22" s="14">
        <f t="shared" si="4"/>
        <v>3718953.6940278653</v>
      </c>
      <c r="G22" s="36">
        <f t="shared" si="0"/>
        <v>3.8952281871645869</v>
      </c>
      <c r="H22" s="37">
        <f t="shared" si="1"/>
        <v>10767219.561709341</v>
      </c>
    </row>
    <row r="23" spans="1:8" x14ac:dyDescent="0.25">
      <c r="A23" s="41">
        <v>18</v>
      </c>
      <c r="B23" s="42">
        <v>2.5000000000000001E-2</v>
      </c>
      <c r="C23" s="42">
        <f t="shared" si="2"/>
        <v>677356.07668933726</v>
      </c>
      <c r="D23" s="42">
        <f t="shared" si="3"/>
        <v>15163529.332426542</v>
      </c>
      <c r="E23" s="43">
        <f>Coûts!$B$2/((1+B23)^A23)</f>
        <v>19435.117218832569</v>
      </c>
      <c r="F23" s="44">
        <f t="shared" si="4"/>
        <v>3738388.8112466978</v>
      </c>
      <c r="G23" s="45">
        <f t="shared" si="0"/>
        <v>4.0561670008234723</v>
      </c>
      <c r="H23" s="37">
        <f t="shared" si="1"/>
        <v>11425140.521179844</v>
      </c>
    </row>
    <row r="24" spans="1:8" x14ac:dyDescent="0.25">
      <c r="A24" s="15">
        <v>19</v>
      </c>
      <c r="B24" s="1">
        <v>2.5000000000000001E-2</v>
      </c>
      <c r="C24" s="1">
        <f t="shared" si="2"/>
        <v>660835.19677008502</v>
      </c>
      <c r="D24" s="1">
        <f t="shared" si="3"/>
        <v>15824364.529196627</v>
      </c>
      <c r="E24" s="2">
        <f>Coûts!$B$2/((1+B24)^A24)</f>
        <v>18961.089969592751</v>
      </c>
      <c r="F24" s="14">
        <f t="shared" si="4"/>
        <v>3757349.9012162904</v>
      </c>
      <c r="G24" s="36">
        <f t="shared" si="0"/>
        <v>4.2115759631739724</v>
      </c>
      <c r="H24" s="37">
        <f t="shared" si="1"/>
        <v>12067014.627980337</v>
      </c>
    </row>
    <row r="25" spans="1:8" x14ac:dyDescent="0.25">
      <c r="A25" s="15">
        <v>20</v>
      </c>
      <c r="B25" s="1">
        <v>2.5000000000000001E-2</v>
      </c>
      <c r="C25" s="1">
        <f t="shared" si="2"/>
        <v>644717.26514154649</v>
      </c>
      <c r="D25" s="1">
        <f t="shared" si="3"/>
        <v>16469081.794338174</v>
      </c>
      <c r="E25" s="2">
        <f>Coûts!$B$2/((1+B25)^A25)</f>
        <v>18498.624360578295</v>
      </c>
      <c r="F25" s="14">
        <f t="shared" si="4"/>
        <v>3775848.5255768686</v>
      </c>
      <c r="G25" s="36">
        <f t="shared" si="0"/>
        <v>4.361690275120889</v>
      </c>
      <c r="H25" s="37">
        <f t="shared" si="1"/>
        <v>12693233.268761305</v>
      </c>
    </row>
    <row r="26" spans="1:8" x14ac:dyDescent="0.25">
      <c r="A26" s="15">
        <v>21</v>
      </c>
      <c r="B26" s="1">
        <v>2.5000000000000001E-2</v>
      </c>
      <c r="C26" s="1">
        <f t="shared" si="2"/>
        <v>628992.45379663084</v>
      </c>
      <c r="D26" s="1">
        <f t="shared" si="3"/>
        <v>17098074.248134807</v>
      </c>
      <c r="E26" s="2">
        <f>Coûts!$B$2/((1+B26)^A26)</f>
        <v>18047.438400564191</v>
      </c>
      <c r="F26" s="14">
        <f t="shared" si="4"/>
        <v>3793895.9639774328</v>
      </c>
      <c r="G26" s="36">
        <f t="shared" si="0"/>
        <v>4.5067325014915749</v>
      </c>
      <c r="H26" s="37">
        <f t="shared" si="1"/>
        <v>13304178.284157373</v>
      </c>
    </row>
    <row r="27" spans="1:8" x14ac:dyDescent="0.25">
      <c r="A27" s="15">
        <v>22</v>
      </c>
      <c r="B27" s="1">
        <v>2.5000000000000001E-2</v>
      </c>
      <c r="C27" s="1">
        <f t="shared" si="2"/>
        <v>613651.17443573743</v>
      </c>
      <c r="D27" s="1">
        <f t="shared" si="3"/>
        <v>17711725.422570545</v>
      </c>
      <c r="E27" s="2">
        <f>Coûts!$B$2/((1+B27)^A27)</f>
        <v>17607.256976160188</v>
      </c>
      <c r="F27" s="14">
        <f t="shared" si="4"/>
        <v>3811503.220953593</v>
      </c>
      <c r="G27" s="36">
        <f t="shared" si="0"/>
        <v>4.6469134081275367</v>
      </c>
      <c r="H27" s="37">
        <f t="shared" si="1"/>
        <v>13900222.201616952</v>
      </c>
    </row>
    <row r="28" spans="1:8" x14ac:dyDescent="0.25">
      <c r="A28" s="15">
        <v>23</v>
      </c>
      <c r="B28" s="1">
        <v>2.5000000000000001E-2</v>
      </c>
      <c r="C28" s="1">
        <f t="shared" si="2"/>
        <v>598684.07262023154</v>
      </c>
      <c r="D28" s="1">
        <f t="shared" si="3"/>
        <v>18310409.495190777</v>
      </c>
      <c r="E28" s="2">
        <f>Coûts!$B$2/((1+B28)^A28)</f>
        <v>17177.811684058721</v>
      </c>
      <c r="F28" s="14">
        <f t="shared" si="4"/>
        <v>3828681.0326376515</v>
      </c>
      <c r="G28" s="36">
        <f t="shared" si="0"/>
        <v>4.7824327331275196</v>
      </c>
      <c r="H28" s="37">
        <f t="shared" si="1"/>
        <v>14481728.462553125</v>
      </c>
    </row>
    <row r="29" spans="1:8" x14ac:dyDescent="0.25">
      <c r="A29" s="15">
        <v>24</v>
      </c>
      <c r="B29" s="1">
        <v>2.5000000000000001E-2</v>
      </c>
      <c r="C29" s="1">
        <f t="shared" si="2"/>
        <v>584082.02206851868</v>
      </c>
      <c r="D29" s="1">
        <f t="shared" si="3"/>
        <v>18894491.517259296</v>
      </c>
      <c r="E29" s="2">
        <f>Coûts!$B$2/((1+B29)^A29)</f>
        <v>16758.840667374363</v>
      </c>
      <c r="F29" s="14">
        <f t="shared" si="4"/>
        <v>3845439.873305026</v>
      </c>
      <c r="G29" s="36">
        <f t="shared" si="0"/>
        <v>4.9134798982099586</v>
      </c>
      <c r="H29" s="37">
        <f t="shared" si="1"/>
        <v>15049051.64395427</v>
      </c>
    </row>
    <row r="30" spans="1:8" x14ac:dyDescent="0.25">
      <c r="A30" s="15">
        <v>25</v>
      </c>
      <c r="B30" s="1">
        <v>2.5000000000000001E-2</v>
      </c>
      <c r="C30" s="1">
        <f t="shared" si="2"/>
        <v>569836.11909123778</v>
      </c>
      <c r="D30" s="1">
        <f t="shared" si="3"/>
        <v>19464327.636350535</v>
      </c>
      <c r="E30" s="2">
        <f>Coûts!$B$2/((1+B30)^A30)</f>
        <v>16350.08845597499</v>
      </c>
      <c r="F30" s="14">
        <f t="shared" si="4"/>
        <v>3861789.961761001</v>
      </c>
      <c r="G30" s="36">
        <f t="shared" si="0"/>
        <v>5.0402346655525188</v>
      </c>
      <c r="H30" s="37">
        <f t="shared" si="1"/>
        <v>15602537.674589533</v>
      </c>
    </row>
    <row r="31" spans="1:8" x14ac:dyDescent="0.25">
      <c r="A31" s="15">
        <v>26</v>
      </c>
      <c r="B31" s="1">
        <v>2.5000000000000001E-2</v>
      </c>
      <c r="C31" s="1">
        <f t="shared" si="2"/>
        <v>555937.67716218322</v>
      </c>
      <c r="D31" s="1">
        <f t="shared" si="3"/>
        <v>20020265.313512716</v>
      </c>
      <c r="E31" s="2">
        <f>Coûts!$B$2/((1+B31)^A31)</f>
        <v>15951.305810707308</v>
      </c>
      <c r="F31" s="14">
        <f t="shared" si="4"/>
        <v>3877741.2675717082</v>
      </c>
      <c r="G31" s="36">
        <f t="shared" si="0"/>
        <v>5.1628677449255571</v>
      </c>
      <c r="H31" s="37">
        <f t="shared" si="1"/>
        <v>16142524.045941008</v>
      </c>
    </row>
    <row r="32" spans="1:8" x14ac:dyDescent="0.25">
      <c r="A32" s="15">
        <v>27</v>
      </c>
      <c r="B32" s="1">
        <v>2.5000000000000001E-2</v>
      </c>
      <c r="C32" s="1">
        <f t="shared" si="2"/>
        <v>542378.22162164224</v>
      </c>
      <c r="D32" s="1">
        <f t="shared" si="3"/>
        <v>20562643.53513436</v>
      </c>
      <c r="E32" s="2">
        <f>Coûts!$B$2/((1+B32)^A32)</f>
        <v>15562.249571421766</v>
      </c>
      <c r="F32" s="14">
        <f t="shared" si="4"/>
        <v>3893303.5171431298</v>
      </c>
      <c r="G32" s="36">
        <f t="shared" si="0"/>
        <v>5.2815413554561594</v>
      </c>
      <c r="H32" s="37">
        <f t="shared" si="1"/>
        <v>16669340.01799123</v>
      </c>
    </row>
    <row r="33" spans="1:8" x14ac:dyDescent="0.25">
      <c r="A33" s="15">
        <v>28</v>
      </c>
      <c r="B33" s="1">
        <v>2.5000000000000001E-2</v>
      </c>
      <c r="C33" s="1">
        <f t="shared" si="2"/>
        <v>529149.4845089193</v>
      </c>
      <c r="D33" s="1">
        <f t="shared" si="3"/>
        <v>21091793.019643281</v>
      </c>
      <c r="E33" s="2">
        <f>Coûts!$B$2/((1+B33)^A33)</f>
        <v>15182.682508704162</v>
      </c>
      <c r="F33" s="14">
        <f t="shared" si="4"/>
        <v>3908486.1996518341</v>
      </c>
      <c r="G33" s="36">
        <f t="shared" si="0"/>
        <v>5.3964097459323579</v>
      </c>
      <c r="H33" s="37">
        <f t="shared" si="1"/>
        <v>17183306.819991447</v>
      </c>
    </row>
    <row r="34" spans="1:8" x14ac:dyDescent="0.25">
      <c r="A34" s="15">
        <v>29</v>
      </c>
      <c r="B34" s="1">
        <v>2.5000000000000001E-2</v>
      </c>
      <c r="C34" s="1">
        <f t="shared" si="2"/>
        <v>516243.39952089678</v>
      </c>
      <c r="D34" s="1">
        <f t="shared" si="3"/>
        <v>21608036.419164177</v>
      </c>
      <c r="E34" s="2">
        <f>Coûts!$B$2/((1+B34)^A34)</f>
        <v>14812.37317922357</v>
      </c>
      <c r="F34" s="14">
        <f t="shared" si="4"/>
        <v>3923298.5728310575</v>
      </c>
      <c r="G34" s="36">
        <f t="shared" si="0"/>
        <v>5.507619677176848</v>
      </c>
      <c r="H34" s="37">
        <f t="shared" si="1"/>
        <v>17684737.84633312</v>
      </c>
    </row>
    <row r="35" spans="1:8" x14ac:dyDescent="0.25">
      <c r="A35" s="53">
        <v>30</v>
      </c>
      <c r="B35" s="53">
        <v>2.5000000000000001E-2</v>
      </c>
      <c r="C35" s="53">
        <f t="shared" si="2"/>
        <v>503652.097093558</v>
      </c>
      <c r="D35" s="53">
        <f t="shared" si="3"/>
        <v>22111688.516257737</v>
      </c>
      <c r="E35" s="54">
        <f>Coûts!$B$2/((1+B35)^A35)</f>
        <v>14451.095784608366</v>
      </c>
      <c r="F35" s="53">
        <f t="shared" si="4"/>
        <v>3937749.6686156658</v>
      </c>
      <c r="G35" s="55">
        <f t="shared" si="0"/>
        <v>5.6153108696803482</v>
      </c>
      <c r="H35" s="54">
        <f t="shared" si="1"/>
        <v>18173938.847642072</v>
      </c>
    </row>
    <row r="36" spans="1:8" x14ac:dyDescent="0.25">
      <c r="A36" s="15">
        <v>31</v>
      </c>
      <c r="B36" s="1">
        <v>2.5000000000000001E-2</v>
      </c>
      <c r="C36" s="1">
        <f t="shared" si="2"/>
        <v>491367.89960347104</v>
      </c>
      <c r="D36" s="1">
        <f t="shared" si="3"/>
        <v>22603056.415861208</v>
      </c>
      <c r="E36" s="2">
        <f>Coûts!$B$2/((1+B36)^A36)</f>
        <v>14098.630033764255</v>
      </c>
      <c r="F36" s="14">
        <f t="shared" si="4"/>
        <v>3951848.2986494298</v>
      </c>
      <c r="G36" s="36">
        <f t="shared" si="0"/>
        <v>5.719616419381774</v>
      </c>
      <c r="H36" s="37">
        <f t="shared" si="1"/>
        <v>18651208.117211778</v>
      </c>
    </row>
    <row r="37" spans="1:8" x14ac:dyDescent="0.25">
      <c r="A37" s="15">
        <v>32</v>
      </c>
      <c r="B37" s="1">
        <v>2.5000000000000001E-2</v>
      </c>
      <c r="C37" s="1">
        <f t="shared" si="2"/>
        <v>479383.31668631331</v>
      </c>
      <c r="D37" s="1">
        <f t="shared" si="3"/>
        <v>23082439.732547522</v>
      </c>
      <c r="E37" s="2">
        <f>Coûts!$B$2/((1+B37)^A37)</f>
        <v>13754.761008550497</v>
      </c>
      <c r="F37" s="14">
        <f t="shared" si="4"/>
        <v>3965603.0596579802</v>
      </c>
      <c r="G37" s="36">
        <f t="shared" si="0"/>
        <v>5.8206631842114582</v>
      </c>
      <c r="H37" s="37">
        <f t="shared" si="1"/>
        <v>19116836.672889542</v>
      </c>
    </row>
    <row r="38" spans="1:8" x14ac:dyDescent="0.25">
      <c r="A38" s="15">
        <v>33</v>
      </c>
      <c r="B38" s="1">
        <v>2.5000000000000001E-2</v>
      </c>
      <c r="C38" s="1">
        <f t="shared" si="2"/>
        <v>467691.04066957399</v>
      </c>
      <c r="D38" s="1">
        <f t="shared" si="3"/>
        <v>23550130.773217097</v>
      </c>
      <c r="E38" s="2">
        <f>Coûts!$B$2/((1+B38)^A38)</f>
        <v>13419.279032732193</v>
      </c>
      <c r="F38" s="14">
        <f t="shared" si="4"/>
        <v>3979022.3386907126</v>
      </c>
      <c r="G38" s="36">
        <f t="shared" si="0"/>
        <v>5.9185721437709269</v>
      </c>
      <c r="H38" s="37">
        <f t="shared" si="1"/>
        <v>19571108.434526384</v>
      </c>
    </row>
    <row r="39" spans="1:8" x14ac:dyDescent="0.25">
      <c r="A39" s="15">
        <v>34</v>
      </c>
      <c r="B39" s="1">
        <v>2.5000000000000001E-2</v>
      </c>
      <c r="C39" s="1">
        <f t="shared" si="2"/>
        <v>456283.94211665756</v>
      </c>
      <c r="D39" s="1">
        <f t="shared" si="3"/>
        <v>24006414.715333756</v>
      </c>
      <c r="E39" s="2">
        <f>Coûts!$B$2/((1+B39)^A39)</f>
        <v>13091.979544128968</v>
      </c>
      <c r="F39" s="14">
        <f t="shared" si="4"/>
        <v>3992114.3182348413</v>
      </c>
      <c r="G39" s="36">
        <f t="shared" si="0"/>
        <v>6.0134587343051003</v>
      </c>
      <c r="H39" s="37">
        <f t="shared" si="1"/>
        <v>20014300.397098914</v>
      </c>
    </row>
    <row r="40" spans="1:8" x14ac:dyDescent="0.25">
      <c r="A40" s="15">
        <v>35</v>
      </c>
      <c r="B40" s="1">
        <v>2.5000000000000001E-2</v>
      </c>
      <c r="C40" s="1">
        <f t="shared" si="2"/>
        <v>445155.06547966599</v>
      </c>
      <c r="D40" s="1">
        <f t="shared" si="3"/>
        <v>24451569.780813422</v>
      </c>
      <c r="E40" s="2">
        <f>Coûts!$B$2/((1+B40)^A40)</f>
        <v>12772.662969881922</v>
      </c>
      <c r="F40" s="14">
        <f t="shared" si="4"/>
        <v>4004886.9812047235</v>
      </c>
      <c r="G40" s="36">
        <f t="shared" si="0"/>
        <v>6.1054331609273191</v>
      </c>
      <c r="H40" s="37">
        <f t="shared" si="1"/>
        <v>20446682.7996087</v>
      </c>
    </row>
    <row r="41" spans="1:8" x14ac:dyDescent="0.25">
      <c r="A41" s="47">
        <v>36</v>
      </c>
      <c r="B41" s="48">
        <v>2.5000000000000001E-2</v>
      </c>
      <c r="C41" s="48">
        <f t="shared" si="2"/>
        <v>434297.62485821068</v>
      </c>
      <c r="D41" s="48">
        <f t="shared" si="3"/>
        <v>24885867.405671634</v>
      </c>
      <c r="E41" s="49">
        <f>Coûts!$B$2/((1+B41)^A41)</f>
        <v>12461.134604762849</v>
      </c>
      <c r="F41" s="50">
        <f t="shared" si="4"/>
        <v>4017348.1158094862</v>
      </c>
      <c r="G41" s="51">
        <f t="shared" si="0"/>
        <v>6.194600688881847</v>
      </c>
      <c r="H41" s="52">
        <f t="shared" si="1"/>
        <v>20868519.289862148</v>
      </c>
    </row>
    <row r="42" spans="1:8" x14ac:dyDescent="0.25">
      <c r="A42" s="15">
        <v>37</v>
      </c>
      <c r="B42" s="1">
        <v>2.5000000000000001E-2</v>
      </c>
      <c r="C42" s="1">
        <f t="shared" si="2"/>
        <v>423704.99986166903</v>
      </c>
      <c r="D42" s="1">
        <f t="shared" si="3"/>
        <v>25309572.405533303</v>
      </c>
      <c r="E42" s="2">
        <f>Coûts!$B$2/((1+B42)^A42)</f>
        <v>12157.204492451561</v>
      </c>
      <c r="F42" s="14">
        <f t="shared" si="4"/>
        <v>4029505.3203019379</v>
      </c>
      <c r="G42" s="36">
        <f t="shared" si="0"/>
        <v>6.2810619154702625</v>
      </c>
      <c r="H42" s="37">
        <f t="shared" si="1"/>
        <v>21280067.085231364</v>
      </c>
    </row>
    <row r="43" spans="1:8" x14ac:dyDescent="0.25">
      <c r="A43" s="15">
        <v>38</v>
      </c>
      <c r="B43" s="1">
        <v>2.5000000000000001E-2</v>
      </c>
      <c r="C43" s="1">
        <f t="shared" si="2"/>
        <v>413370.73157236009</v>
      </c>
      <c r="D43" s="1">
        <f t="shared" si="3"/>
        <v>25722943.137105662</v>
      </c>
      <c r="E43" s="2">
        <f>Coûts!$B$2/((1+B43)^A43)</f>
        <v>11860.687309708843</v>
      </c>
      <c r="F43" s="14">
        <f t="shared" si="4"/>
        <v>4041366.0076116468</v>
      </c>
      <c r="G43" s="36">
        <f t="shared" si="0"/>
        <v>6.3649130241255536</v>
      </c>
      <c r="H43" s="37">
        <f t="shared" si="1"/>
        <v>21681577.129494015</v>
      </c>
    </row>
    <row r="44" spans="1:8" x14ac:dyDescent="0.25">
      <c r="A44" s="15">
        <v>39</v>
      </c>
      <c r="B44" s="1">
        <v>2.5000000000000001E-2</v>
      </c>
      <c r="C44" s="1">
        <f t="shared" si="2"/>
        <v>403288.51860718057</v>
      </c>
      <c r="D44" s="1">
        <f t="shared" si="3"/>
        <v>26126231.655712843</v>
      </c>
      <c r="E44" s="2">
        <f>Coûts!$B$2/((1+B44)^A44)</f>
        <v>11571.402253374481</v>
      </c>
      <c r="F44" s="14">
        <f t="shared" si="4"/>
        <v>4052937.4098650212</v>
      </c>
      <c r="G44" s="36">
        <f t="shared" si="0"/>
        <v>6.4462460219890119</v>
      </c>
      <c r="H44" s="37">
        <f t="shared" si="1"/>
        <v>22073294.245847821</v>
      </c>
    </row>
    <row r="45" spans="1:8" x14ac:dyDescent="0.25">
      <c r="A45" s="15">
        <v>40</v>
      </c>
      <c r="B45" s="1">
        <v>2.5000000000000001E-2</v>
      </c>
      <c r="C45" s="1">
        <f t="shared" si="2"/>
        <v>393452.21327529813</v>
      </c>
      <c r="D45" s="1">
        <f t="shared" si="3"/>
        <v>26519683.868988141</v>
      </c>
      <c r="E45" s="2">
        <f>Coûts!$B$2/((1+B45)^A45)</f>
        <v>11289.172930121445</v>
      </c>
      <c r="F45" s="14">
        <f t="shared" si="4"/>
        <v>4064226.5827951427</v>
      </c>
      <c r="G45" s="36">
        <f t="shared" si="0"/>
        <v>6.5251489622287293</v>
      </c>
      <c r="H45" s="37">
        <f t="shared" si="1"/>
        <v>22455457.286192998</v>
      </c>
    </row>
    <row r="46" spans="1:8" x14ac:dyDescent="0.25">
      <c r="A46" s="15">
        <v>41</v>
      </c>
      <c r="B46" s="1">
        <v>2.5000000000000001E-2</v>
      </c>
      <c r="C46" s="1">
        <f t="shared" si="2"/>
        <v>383855.81782955915</v>
      </c>
      <c r="D46" s="1">
        <f t="shared" si="3"/>
        <v>26903539.686817702</v>
      </c>
      <c r="E46" s="2">
        <f>Coûts!$B$2/((1+B46)^A46)</f>
        <v>11013.827248898971</v>
      </c>
      <c r="F46" s="14">
        <f t="shared" si="4"/>
        <v>4075240.4100440415</v>
      </c>
      <c r="G46" s="36">
        <f t="shared" si="0"/>
        <v>6.6017061522333487</v>
      </c>
      <c r="H46" s="37">
        <f t="shared" si="1"/>
        <v>22828299.276773661</v>
      </c>
    </row>
    <row r="47" spans="1:8" x14ac:dyDescent="0.25">
      <c r="A47" s="15">
        <v>42</v>
      </c>
      <c r="B47" s="1">
        <v>2.5000000000000001E-2</v>
      </c>
      <c r="C47" s="1">
        <f t="shared" si="2"/>
        <v>374493.48080932605</v>
      </c>
      <c r="D47" s="1">
        <f t="shared" si="3"/>
        <v>27278033.167627029</v>
      </c>
      <c r="E47" s="2">
        <f>Coûts!$B$2/((1+B47)^A47)</f>
        <v>10745.197315998998</v>
      </c>
      <c r="F47" s="14">
        <f t="shared" si="4"/>
        <v>4085985.6073600403</v>
      </c>
      <c r="G47" s="36">
        <f t="shared" si="0"/>
        <v>6.6759983487194408</v>
      </c>
      <c r="H47" s="37">
        <f t="shared" si="1"/>
        <v>23192047.56026699</v>
      </c>
    </row>
    <row r="48" spans="1:8" x14ac:dyDescent="0.25">
      <c r="A48" s="15">
        <v>43</v>
      </c>
      <c r="B48" s="1">
        <v>2.5000000000000001E-2</v>
      </c>
      <c r="C48" s="1">
        <f t="shared" si="2"/>
        <v>365359.49347251322</v>
      </c>
      <c r="D48" s="1">
        <f t="shared" si="3"/>
        <v>27643392.661099542</v>
      </c>
      <c r="E48" s="2">
        <f>Coûts!$B$2/((1+B48)^A48)</f>
        <v>10483.119332681948</v>
      </c>
      <c r="F48" s="14">
        <f t="shared" si="4"/>
        <v>4096468.7266927222</v>
      </c>
      <c r="G48" s="36">
        <f t="shared" si="0"/>
        <v>6.7481029407045892</v>
      </c>
      <c r="H48" s="37">
        <f t="shared" si="1"/>
        <v>23546923.934406821</v>
      </c>
    </row>
    <row r="49" spans="1:10" x14ac:dyDescent="0.25">
      <c r="A49" s="15">
        <v>44</v>
      </c>
      <c r="B49" s="1">
        <v>2.5000000000000001E-2</v>
      </c>
      <c r="C49" s="1">
        <f t="shared" si="2"/>
        <v>356448.28631464712</v>
      </c>
      <c r="D49" s="1">
        <f t="shared" si="3"/>
        <v>27999840.94741419</v>
      </c>
      <c r="E49" s="2">
        <f>Coûts!$B$2/((1+B49)^A49)</f>
        <v>10227.433495299463</v>
      </c>
      <c r="F49" s="14">
        <f t="shared" si="4"/>
        <v>4106696.1601880216</v>
      </c>
      <c r="G49" s="36">
        <f t="shared" si="0"/>
        <v>6.8180941212198762</v>
      </c>
      <c r="H49" s="37">
        <f t="shared" si="1"/>
        <v>23893144.787226167</v>
      </c>
    </row>
    <row r="50" spans="1:10" x14ac:dyDescent="0.25">
      <c r="A50" s="15">
        <v>45</v>
      </c>
      <c r="B50" s="1">
        <v>2.5000000000000001E-2</v>
      </c>
      <c r="C50" s="1">
        <f t="shared" si="2"/>
        <v>347754.42567282642</v>
      </c>
      <c r="D50" s="1">
        <f t="shared" si="3"/>
        <v>28347595.373087015</v>
      </c>
      <c r="E50" s="2">
        <f>Coûts!$B$2/((1+B50)^A50)</f>
        <v>9977.9838978531352</v>
      </c>
      <c r="F50" s="14">
        <f t="shared" si="4"/>
        <v>4116674.1440858748</v>
      </c>
      <c r="G50" s="36">
        <f t="shared" si="0"/>
        <v>6.8860430485643214</v>
      </c>
      <c r="H50" s="37">
        <f t="shared" si="1"/>
        <v>24230921.229001142</v>
      </c>
      <c r="J50">
        <f>2070-2021</f>
        <v>49</v>
      </c>
    </row>
    <row r="51" spans="1:10" x14ac:dyDescent="0.25">
      <c r="A51" s="15">
        <v>46</v>
      </c>
      <c r="B51" s="1">
        <v>2.5000000000000001E-2</v>
      </c>
      <c r="C51" s="1">
        <f t="shared" si="2"/>
        <v>339272.61041251366</v>
      </c>
      <c r="D51" s="1">
        <f t="shared" si="3"/>
        <v>28686867.983499527</v>
      </c>
      <c r="E51" s="2">
        <f>Coûts!$B$2/((1+B51)^A51)</f>
        <v>9734.6184369298899</v>
      </c>
      <c r="F51" s="14">
        <f t="shared" si="4"/>
        <v>4126408.7625228046</v>
      </c>
      <c r="G51" s="36">
        <f t="shared" si="0"/>
        <v>6.9520179978391052</v>
      </c>
      <c r="H51" s="37">
        <f t="shared" si="1"/>
        <v>24560459.220976721</v>
      </c>
    </row>
    <row r="52" spans="1:10" x14ac:dyDescent="0.25">
      <c r="A52" s="41">
        <v>47</v>
      </c>
      <c r="B52" s="42">
        <v>2.5000000000000001E-2</v>
      </c>
      <c r="C52" s="42">
        <f t="shared" si="2"/>
        <v>330997.66869513522</v>
      </c>
      <c r="D52" s="42">
        <f t="shared" si="3"/>
        <v>29017865.652194664</v>
      </c>
      <c r="E52" s="43">
        <f>Coûts!$B$2/((1+B52)^A52)</f>
        <v>9497.1887189559875</v>
      </c>
      <c r="F52" s="44">
        <f t="shared" si="4"/>
        <v>4135905.9512417605</v>
      </c>
      <c r="G52" s="45">
        <f t="shared" si="0"/>
        <v>7.0160845034405019</v>
      </c>
      <c r="H52" s="46">
        <f t="shared" si="1"/>
        <v>24881959.700952902</v>
      </c>
    </row>
    <row r="53" spans="1:10" x14ac:dyDescent="0.25">
      <c r="A53" s="15">
        <v>48</v>
      </c>
      <c r="B53" s="1">
        <v>2.5000000000000001E-2</v>
      </c>
      <c r="C53" s="1">
        <f t="shared" si="2"/>
        <v>322924.55482452217</v>
      </c>
      <c r="D53" s="1">
        <f t="shared" si="3"/>
        <v>29340790.207019188</v>
      </c>
      <c r="E53" s="2">
        <f>Coûts!$B$2/((1+B53)^A53)</f>
        <v>9265.54996971316</v>
      </c>
      <c r="F53" s="14">
        <f t="shared" si="4"/>
        <v>4145171.5012114737</v>
      </c>
      <c r="G53" s="36">
        <f t="shared" si="0"/>
        <v>7.0783054931367753</v>
      </c>
      <c r="H53" s="37">
        <f t="shared" si="1"/>
        <v>25195618.705807716</v>
      </c>
    </row>
    <row r="54" spans="1:10" x14ac:dyDescent="0.25">
      <c r="A54" s="15">
        <v>49</v>
      </c>
      <c r="B54" s="1">
        <v>1.4999999999999999E-2</v>
      </c>
      <c r="C54" s="1">
        <f t="shared" si="2"/>
        <v>509343.23009727034</v>
      </c>
      <c r="D54" s="1">
        <f t="shared" si="3"/>
        <v>29850133.437116459</v>
      </c>
      <c r="E54" s="2">
        <f>Coûts!$B$2/((1+B54)^A54)</f>
        <v>14614.38927357465</v>
      </c>
      <c r="F54" s="14">
        <f t="shared" si="4"/>
        <v>4159785.8904850483</v>
      </c>
      <c r="G54" s="36">
        <f t="shared" si="0"/>
        <v>7.1758821783098572</v>
      </c>
      <c r="H54" s="37">
        <f t="shared" si="1"/>
        <v>25690347.546631411</v>
      </c>
    </row>
    <row r="55" spans="1:10" s="72" customFormat="1" x14ac:dyDescent="0.25">
      <c r="A55" s="73">
        <v>50</v>
      </c>
      <c r="B55" s="73">
        <v>1.4999999999999999E-2</v>
      </c>
      <c r="C55" s="74">
        <f t="shared" si="2"/>
        <v>501815.99024361605</v>
      </c>
      <c r="D55" s="74">
        <f t="shared" si="3"/>
        <v>30351949.427360076</v>
      </c>
      <c r="E55" s="75">
        <f>Coûts!$B$2/((1+B55)^A55)</f>
        <v>14398.413077413448</v>
      </c>
      <c r="F55" s="76">
        <f t="shared" si="4"/>
        <v>4174184.3035624619</v>
      </c>
      <c r="G55" s="77">
        <f t="shared" si="0"/>
        <v>7.2713486564204111</v>
      </c>
      <c r="H55" s="78">
        <f t="shared" si="1"/>
        <v>26177765.123797614</v>
      </c>
    </row>
    <row r="56" spans="1:10" x14ac:dyDescent="0.25">
      <c r="A56" s="15">
        <v>51</v>
      </c>
      <c r="B56" s="1">
        <v>1.4999999999999999E-2</v>
      </c>
      <c r="C56" s="1">
        <f t="shared" si="2"/>
        <v>494399.9903877991</v>
      </c>
      <c r="D56" s="1">
        <f t="shared" si="3"/>
        <v>30846349.417747874</v>
      </c>
      <c r="E56" s="2">
        <f>Coûts!$B$2/((1+B56)^A56)</f>
        <v>14185.62864769798</v>
      </c>
      <c r="F56" s="14">
        <f t="shared" si="4"/>
        <v>4188369.93221016</v>
      </c>
      <c r="G56" s="36">
        <f t="shared" si="0"/>
        <v>7.3647624056623311</v>
      </c>
      <c r="H56" s="37">
        <f t="shared" si="1"/>
        <v>26657979.485537715</v>
      </c>
    </row>
    <row r="57" spans="1:10" x14ac:dyDescent="0.25">
      <c r="A57" s="15">
        <v>52</v>
      </c>
      <c r="B57" s="1">
        <v>1.4999999999999999E-2</v>
      </c>
      <c r="C57" s="1">
        <f t="shared" si="2"/>
        <v>487093.58658896486</v>
      </c>
      <c r="D57" s="1">
        <f t="shared" si="3"/>
        <v>31333443.004336838</v>
      </c>
      <c r="E57" s="2">
        <f>Coûts!$B$2/((1+B57)^A57)</f>
        <v>13975.988815465995</v>
      </c>
      <c r="F57" s="14">
        <f t="shared" si="4"/>
        <v>4202345.9210256264</v>
      </c>
      <c r="G57" s="36">
        <f t="shared" si="0"/>
        <v>7.4561789041606517</v>
      </c>
      <c r="H57" s="37">
        <f t="shared" si="1"/>
        <v>27131097.083311211</v>
      </c>
    </row>
    <row r="58" spans="1:10" x14ac:dyDescent="0.25">
      <c r="A58" s="15">
        <v>53</v>
      </c>
      <c r="B58" s="1">
        <v>1.4999999999999999E-2</v>
      </c>
      <c r="C58" s="1">
        <f t="shared" si="2"/>
        <v>479895.15920095064</v>
      </c>
      <c r="D58" s="1">
        <f t="shared" si="3"/>
        <v>31813338.163537789</v>
      </c>
      <c r="E58" s="2">
        <f>Coûts!$B$2/((1+B58)^A58)</f>
        <v>13769.447108833494</v>
      </c>
      <c r="F58" s="14">
        <f t="shared" si="4"/>
        <v>4216115.3681344595</v>
      </c>
      <c r="G58" s="36">
        <f t="shared" si="0"/>
        <v>7.5456517162656551</v>
      </c>
      <c r="H58" s="37">
        <f t="shared" si="1"/>
        <v>27597222.795403332</v>
      </c>
    </row>
    <row r="59" spans="1:10" x14ac:dyDescent="0.25">
      <c r="A59" s="15">
        <v>54</v>
      </c>
      <c r="B59" s="1">
        <v>1.4999999999999999E-2</v>
      </c>
      <c r="C59" s="1">
        <f t="shared" si="2"/>
        <v>472803.11251325201</v>
      </c>
      <c r="D59" s="1">
        <f t="shared" si="3"/>
        <v>32286141.276051041</v>
      </c>
      <c r="E59" s="2">
        <f>Coûts!$B$2/((1+B59)^A59)</f>
        <v>13565.957742693101</v>
      </c>
      <c r="F59" s="14">
        <f t="shared" si="4"/>
        <v>4229681.3258771524</v>
      </c>
      <c r="G59" s="36">
        <f t="shared" si="0"/>
        <v>7.6332325744080807</v>
      </c>
      <c r="H59" s="37">
        <f t="shared" si="1"/>
        <v>28056459.950173888</v>
      </c>
    </row>
    <row r="60" spans="1:10" x14ac:dyDescent="0.25">
      <c r="A60" s="41">
        <v>55</v>
      </c>
      <c r="B60" s="1">
        <v>1.4999999999999999E-2</v>
      </c>
      <c r="C60" s="1">
        <f t="shared" si="2"/>
        <v>465815.87439729262</v>
      </c>
      <c r="D60" s="1">
        <f t="shared" si="3"/>
        <v>32751957.150448333</v>
      </c>
      <c r="E60" s="2">
        <f>Coûts!$B$2/((1+B60)^A60)</f>
        <v>13365.475608564631</v>
      </c>
      <c r="F60" s="14">
        <f t="shared" si="4"/>
        <v>4243046.8014857173</v>
      </c>
      <c r="G60" s="36">
        <f t="shared" si="0"/>
        <v>7.7189714567796246</v>
      </c>
      <c r="H60" s="37">
        <f t="shared" si="1"/>
        <v>28508910.348962616</v>
      </c>
    </row>
    <row r="61" spans="1:10" x14ac:dyDescent="0.25">
      <c r="A61" s="15">
        <v>56</v>
      </c>
      <c r="B61" s="1">
        <v>1.4999999999999999E-2</v>
      </c>
      <c r="C61" s="1">
        <f t="shared" si="2"/>
        <v>458931.89595792379</v>
      </c>
      <c r="D61" s="1">
        <f t="shared" si="3"/>
        <v>33210889.046406258</v>
      </c>
      <c r="E61" s="2">
        <f>Coûts!$B$2/((1+B61)^A61)</f>
        <v>13167.956264595698</v>
      </c>
      <c r="F61" s="14">
        <f t="shared" si="4"/>
        <v>4256214.7577503128</v>
      </c>
      <c r="G61" s="36">
        <f t="shared" si="0"/>
        <v>7.8029166610851144</v>
      </c>
      <c r="H61" s="37">
        <f t="shared" si="1"/>
        <v>28954674.288655944</v>
      </c>
    </row>
    <row r="62" spans="1:10" x14ac:dyDescent="0.25">
      <c r="A62" s="41">
        <v>57</v>
      </c>
      <c r="B62" s="1">
        <v>1.4999999999999999E-2</v>
      </c>
      <c r="C62" s="1">
        <f t="shared" si="2"/>
        <v>452149.65119007276</v>
      </c>
      <c r="D62" s="1">
        <f t="shared" si="3"/>
        <v>33663038.697596334</v>
      </c>
      <c r="E62" s="2">
        <f>Coûts!$B$2/((1+B62)^A62)</f>
        <v>12973.355925710048</v>
      </c>
      <c r="F62" s="14">
        <f t="shared" si="4"/>
        <v>4269188.1136760227</v>
      </c>
      <c r="G62" s="36">
        <f t="shared" si="0"/>
        <v>7.8851148745962547</v>
      </c>
      <c r="H62" s="37">
        <f t="shared" si="1"/>
        <v>29393850.583920311</v>
      </c>
    </row>
    <row r="63" spans="1:10" x14ac:dyDescent="0.25">
      <c r="A63" s="15">
        <v>58</v>
      </c>
      <c r="B63" s="1">
        <v>1.4999999999999999E-2</v>
      </c>
      <c r="C63" s="1">
        <f t="shared" si="2"/>
        <v>445467.63664046582</v>
      </c>
      <c r="D63" s="1">
        <f t="shared" si="3"/>
        <v>34108506.334236801</v>
      </c>
      <c r="E63" s="2">
        <f>Coûts!$B$2/((1+B63)^A63)</f>
        <v>12781.631453901527</v>
      </c>
      <c r="F63" s="14">
        <f t="shared" si="4"/>
        <v>4281969.7451299243</v>
      </c>
      <c r="G63" s="36">
        <f t="shared" si="0"/>
        <v>7.9656112407216169</v>
      </c>
      <c r="H63" s="37">
        <f t="shared" si="1"/>
        <v>29826536.589106876</v>
      </c>
    </row>
    <row r="64" spans="1:10" x14ac:dyDescent="0.25">
      <c r="A64" s="15">
        <v>59</v>
      </c>
      <c r="B64" s="1">
        <v>1.4999999999999999E-2</v>
      </c>
      <c r="C64" s="1">
        <f t="shared" si="2"/>
        <v>438884.37107435061</v>
      </c>
      <c r="D64" s="1">
        <f t="shared" si="3"/>
        <v>34547390.705311149</v>
      </c>
      <c r="E64" s="2">
        <f>Coûts!$B$2/((1+B64)^A64)</f>
        <v>12592.740348671456</v>
      </c>
      <c r="F64" s="14">
        <f t="shared" si="4"/>
        <v>4294562.4854785958</v>
      </c>
      <c r="G64" s="36">
        <f t="shared" si="0"/>
        <v>8.044449422293388</v>
      </c>
      <c r="H64" s="37">
        <f t="shared" si="1"/>
        <v>30252828.219832554</v>
      </c>
    </row>
    <row r="65" spans="1:8" x14ac:dyDescent="0.25">
      <c r="A65" s="15">
        <v>60</v>
      </c>
      <c r="B65" s="1">
        <v>1.4999999999999999E-2</v>
      </c>
      <c r="C65" s="1">
        <f t="shared" si="2"/>
        <v>432398.39514714357</v>
      </c>
      <c r="D65" s="1">
        <f t="shared" si="3"/>
        <v>34979789.100458294</v>
      </c>
      <c r="E65" s="2">
        <f>Coûts!$B$2/((1+B65)^A65)</f>
        <v>12406.640737607351</v>
      </c>
      <c r="F65" s="14">
        <f t="shared" si="4"/>
        <v>4306969.126216203</v>
      </c>
      <c r="G65" s="36">
        <f t="shared" si="0"/>
        <v>8.1216716617583593</v>
      </c>
      <c r="H65" s="37">
        <f t="shared" si="1"/>
        <v>30672819.974242091</v>
      </c>
    </row>
    <row r="66" spans="1:8" x14ac:dyDescent="0.25">
      <c r="A66" s="15">
        <v>61</v>
      </c>
      <c r="B66" s="1">
        <v>1.4999999999999999E-2</v>
      </c>
      <c r="C66" s="1">
        <f t="shared" si="2"/>
        <v>426008.27108092961</v>
      </c>
      <c r="D66" s="1">
        <f t="shared" si="3"/>
        <v>35405797.37153922</v>
      </c>
      <c r="E66" s="2">
        <f>Coûts!$B$2/((1+B66)^A66)</f>
        <v>12223.291367100837</v>
      </c>
      <c r="F66" s="14">
        <f t="shared" si="4"/>
        <v>4319192.4175833035</v>
      </c>
      <c r="G66" s="36">
        <f t="shared" si="0"/>
        <v>8.1973188384484281</v>
      </c>
      <c r="H66" s="37">
        <f t="shared" si="1"/>
        <v>31086604.953955919</v>
      </c>
    </row>
    <row r="67" spans="1:8" x14ac:dyDescent="0.25">
      <c r="A67" s="15">
        <v>62</v>
      </c>
      <c r="B67" s="1">
        <v>1.4999999999999999E-2</v>
      </c>
      <c r="C67" s="1">
        <f t="shared" si="2"/>
        <v>419712.58234574361</v>
      </c>
      <c r="D67" s="1">
        <f t="shared" si="3"/>
        <v>35825509.953884967</v>
      </c>
      <c r="E67" s="2">
        <f>Coûts!$B$2/((1+B67)^A67)</f>
        <v>12042.651593202798</v>
      </c>
      <c r="F67" s="14">
        <f t="shared" si="4"/>
        <v>4331235.0691765063</v>
      </c>
      <c r="G67" s="36">
        <f t="shared" si="0"/>
        <v>8.271430523094752</v>
      </c>
      <c r="H67" s="37">
        <f t="shared" si="1"/>
        <v>31494274.88470846</v>
      </c>
    </row>
    <row r="68" spans="1:8" x14ac:dyDescent="0.25">
      <c r="A68" s="15">
        <v>63</v>
      </c>
      <c r="B68" s="1">
        <v>1.4999999999999999E-2</v>
      </c>
      <c r="C68" s="1">
        <f t="shared" si="2"/>
        <v>413509.93334556022</v>
      </c>
      <c r="D68" s="1">
        <f t="shared" si="3"/>
        <v>36239019.88723053</v>
      </c>
      <c r="E68" s="2">
        <f>Coûts!$B$2/((1+B68)^A68)</f>
        <v>11864.681372613595</v>
      </c>
      <c r="F68" s="14">
        <f t="shared" si="4"/>
        <v>4343099.7505491199</v>
      </c>
      <c r="G68" s="36">
        <f t="shared" si="0"/>
        <v>8.3440450297391049</v>
      </c>
      <c r="H68" s="37">
        <f t="shared" si="1"/>
        <v>31895920.136681411</v>
      </c>
    </row>
    <row r="69" spans="1:8" x14ac:dyDescent="0.25">
      <c r="A69" s="15">
        <v>64</v>
      </c>
      <c r="B69" s="1">
        <v>1.4999999999999999E-2</v>
      </c>
      <c r="C69" s="1">
        <f t="shared" si="2"/>
        <v>407398.94910892635</v>
      </c>
      <c r="D69" s="1">
        <f t="shared" si="3"/>
        <v>36646418.836339459</v>
      </c>
      <c r="E69" s="2">
        <f>Coûts!$B$2/((1+B69)^A69)</f>
        <v>11689.3412538065</v>
      </c>
      <c r="F69" s="14">
        <f t="shared" si="4"/>
        <v>4354789.0918029267</v>
      </c>
      <c r="G69" s="36">
        <f t="shared" si="0"/>
        <v>8.4151994651863777</v>
      </c>
      <c r="H69" s="37">
        <f t="shared" si="1"/>
        <v>32291629.744536534</v>
      </c>
    </row>
    <row r="70" spans="1:8" x14ac:dyDescent="0.25">
      <c r="A70" s="15">
        <v>65</v>
      </c>
      <c r="B70" s="1">
        <v>1.4999999999999999E-2</v>
      </c>
      <c r="C70" s="1">
        <f t="shared" si="2"/>
        <v>401378.27498416393</v>
      </c>
      <c r="D70" s="1">
        <f t="shared" si="3"/>
        <v>37047797.111323625</v>
      </c>
      <c r="E70" s="2">
        <f>Coûts!$B$2/((1+B70)^A70)</f>
        <v>11516.592368282267</v>
      </c>
      <c r="F70" s="14">
        <f t="shared" si="4"/>
        <v>4366305.6841712091</v>
      </c>
      <c r="G70" s="36">
        <f t="shared" si="0"/>
        <v>8.4849297761331286</v>
      </c>
      <c r="H70" s="37">
        <f t="shared" si="1"/>
        <v>32681491.427152418</v>
      </c>
    </row>
    <row r="71" spans="1:8" x14ac:dyDescent="0.25">
      <c r="A71" s="15">
        <v>66</v>
      </c>
      <c r="B71" s="1">
        <v>1.4999999999999999E-2</v>
      </c>
      <c r="C71" s="1">
        <f t="shared" si="2"/>
        <v>395446.57633907784</v>
      </c>
      <c r="D71" s="1">
        <f t="shared" si="3"/>
        <v>37443243.687662706</v>
      </c>
      <c r="E71" s="2">
        <f>Coûts!$B$2/((1+B71)^A71)</f>
        <v>11346.396421952973</v>
      </c>
      <c r="F71" s="14">
        <f t="shared" si="4"/>
        <v>4377652.0805931622</v>
      </c>
      <c r="G71" s="36">
        <f t="shared" ref="G71:G105" si="5">D71/F71</f>
        <v>8.5532707940986548</v>
      </c>
      <c r="H71" s="37">
        <f t="shared" ref="H71:H105" si="6">D71-F71</f>
        <v>33065591.607069544</v>
      </c>
    </row>
    <row r="72" spans="1:8" x14ac:dyDescent="0.25">
      <c r="A72" s="15">
        <v>67</v>
      </c>
      <c r="B72" s="1">
        <v>1.4999999999999999E-2</v>
      </c>
      <c r="C72" s="1">
        <f t="shared" ref="C72:C105" si="7">$B$2/((1+B72)^A72)</f>
        <v>389602.53826510138</v>
      </c>
      <c r="D72" s="1">
        <f t="shared" ref="D72:D105" si="8">D71+C72</f>
        <v>37832846.225927807</v>
      </c>
      <c r="E72" s="2">
        <f>Coûts!$B$2/((1+B72)^A72)</f>
        <v>11178.715686653177</v>
      </c>
      <c r="F72" s="14">
        <f t="shared" ref="F72:F104" si="9">F71+E72</f>
        <v>4388830.796279815</v>
      </c>
      <c r="G72" s="36">
        <f t="shared" si="5"/>
        <v>8.620256278277294</v>
      </c>
      <c r="H72" s="37">
        <f t="shared" si="6"/>
        <v>33444015.429647993</v>
      </c>
    </row>
    <row r="73" spans="1:8" x14ac:dyDescent="0.25">
      <c r="A73" s="15">
        <v>68</v>
      </c>
      <c r="B73" s="1">
        <v>1.4999999999999999E-2</v>
      </c>
      <c r="C73" s="1">
        <f t="shared" si="7"/>
        <v>383844.86528581422</v>
      </c>
      <c r="D73" s="1">
        <f t="shared" si="8"/>
        <v>38216691.091213621</v>
      </c>
      <c r="E73" s="2">
        <f>Coûts!$B$2/((1+B73)^A73)</f>
        <v>11013.512991776532</v>
      </c>
      <c r="F73" s="14">
        <f t="shared" si="9"/>
        <v>4399844.3092715917</v>
      </c>
      <c r="G73" s="36">
        <f t="shared" si="5"/>
        <v>8.6859189564233734</v>
      </c>
      <c r="H73" s="37">
        <f t="shared" si="6"/>
        <v>33816846.781942032</v>
      </c>
    </row>
    <row r="74" spans="1:8" x14ac:dyDescent="0.25">
      <c r="A74" s="41">
        <v>69</v>
      </c>
      <c r="B74" s="1">
        <v>1.4999999999999999E-2</v>
      </c>
      <c r="C74" s="42">
        <f t="shared" si="7"/>
        <v>378172.28106976772</v>
      </c>
      <c r="D74" s="42">
        <f t="shared" si="8"/>
        <v>38594863.372283392</v>
      </c>
      <c r="E74" s="43">
        <f>Coûts!$B$2/((1+B74)^A74)</f>
        <v>10850.751716035993</v>
      </c>
      <c r="F74" s="44">
        <f t="shared" si="9"/>
        <v>4410695.0609876281</v>
      </c>
      <c r="G74" s="45">
        <f t="shared" si="5"/>
        <v>8.7502905638734774</v>
      </c>
      <c r="H74" s="37">
        <f t="shared" si="6"/>
        <v>34184168.311295763</v>
      </c>
    </row>
    <row r="75" spans="1:8" x14ac:dyDescent="0.25">
      <c r="A75" s="15">
        <v>70</v>
      </c>
      <c r="B75" s="1">
        <v>1.4999999999999999E-2</v>
      </c>
      <c r="C75" s="1">
        <f t="shared" si="7"/>
        <v>372583.52814755449</v>
      </c>
      <c r="D75" s="1">
        <f t="shared" si="8"/>
        <v>38967446.900430948</v>
      </c>
      <c r="E75" s="2">
        <f>Coûts!$B$2/((1+B75)^A75)</f>
        <v>10690.395779345807</v>
      </c>
      <c r="F75" s="14">
        <f t="shared" si="9"/>
        <v>4421385.4567669742</v>
      </c>
      <c r="G75" s="36">
        <f t="shared" si="5"/>
        <v>8.8134018808043262</v>
      </c>
      <c r="H75" s="37">
        <f t="shared" si="6"/>
        <v>34546061.44366397</v>
      </c>
    </row>
    <row r="76" spans="1:8" x14ac:dyDescent="0.25">
      <c r="A76" s="15">
        <v>71</v>
      </c>
      <c r="B76" s="1">
        <v>1.4999999999999999E-2</v>
      </c>
      <c r="C76" s="1">
        <f t="shared" si="7"/>
        <v>367077.36763305869</v>
      </c>
      <c r="D76" s="1">
        <f t="shared" si="8"/>
        <v>39334524.268064007</v>
      </c>
      <c r="E76" s="2">
        <f>Coûts!$B$2/((1+B76)^A76)</f>
        <v>10532.409634823458</v>
      </c>
      <c r="F76" s="14">
        <f t="shared" si="9"/>
        <v>4431917.8664017981</v>
      </c>
      <c r="G76" s="36">
        <f t="shared" si="5"/>
        <v>8.8752827678187689</v>
      </c>
      <c r="H76" s="37">
        <f t="shared" si="6"/>
        <v>34902606.401662208</v>
      </c>
    </row>
    <row r="77" spans="1:8" x14ac:dyDescent="0.25">
      <c r="A77" s="15">
        <v>72</v>
      </c>
      <c r="B77" s="1">
        <v>1.4999999999999999E-2</v>
      </c>
      <c r="C77" s="1">
        <f t="shared" si="7"/>
        <v>361652.5789488263</v>
      </c>
      <c r="D77" s="1">
        <f t="shared" si="8"/>
        <v>39696176.847012833</v>
      </c>
      <c r="E77" s="2">
        <f>Coûts!$B$2/((1+B77)^A77)</f>
        <v>10376.758260909812</v>
      </c>
      <c r="F77" s="14">
        <f t="shared" si="9"/>
        <v>4442294.6246627076</v>
      </c>
      <c r="G77" s="36">
        <f t="shared" si="5"/>
        <v>8.935962199946804</v>
      </c>
      <c r="H77" s="37">
        <f t="shared" si="6"/>
        <v>35253882.222350128</v>
      </c>
    </row>
    <row r="78" spans="1:8" x14ac:dyDescent="0.25">
      <c r="A78" s="15">
        <v>73</v>
      </c>
      <c r="B78" s="1">
        <v>1.4999999999999999E-2</v>
      </c>
      <c r="C78" s="1">
        <f t="shared" si="7"/>
        <v>356307.95955549396</v>
      </c>
      <c r="D78" s="1">
        <f t="shared" si="8"/>
        <v>40052484.806568325</v>
      </c>
      <c r="E78" s="2">
        <f>Coûts!$B$2/((1+B78)^A78)</f>
        <v>10223.407153605725</v>
      </c>
      <c r="F78" s="14">
        <f t="shared" si="9"/>
        <v>4452518.031816313</v>
      </c>
      <c r="G78" s="36">
        <f t="shared" si="5"/>
        <v>8.9954682991434716</v>
      </c>
      <c r="H78" s="37">
        <f t="shared" si="6"/>
        <v>35599966.774752013</v>
      </c>
    </row>
    <row r="79" spans="1:8" x14ac:dyDescent="0.25">
      <c r="A79" s="15">
        <v>74</v>
      </c>
      <c r="B79" s="1">
        <v>1.4999999999999999E-2</v>
      </c>
      <c r="C79" s="1">
        <f t="shared" si="7"/>
        <v>351042.32468521572</v>
      </c>
      <c r="D79" s="1">
        <f t="shared" si="8"/>
        <v>40403527.131253541</v>
      </c>
      <c r="E79" s="2">
        <f>Coûts!$B$2/((1+B79)^A79)</f>
        <v>10072.322318823377</v>
      </c>
      <c r="F79" s="14">
        <f t="shared" si="9"/>
        <v>4462590.3541351361</v>
      </c>
      <c r="G79" s="36">
        <f t="shared" si="5"/>
        <v>9.0538283653606531</v>
      </c>
      <c r="H79" s="37">
        <f t="shared" si="6"/>
        <v>35940936.777118407</v>
      </c>
    </row>
    <row r="80" spans="1:8" x14ac:dyDescent="0.25">
      <c r="A80" s="41">
        <v>75</v>
      </c>
      <c r="B80" s="1">
        <v>1.4999999999999999E-2</v>
      </c>
      <c r="C80" s="42">
        <f t="shared" si="7"/>
        <v>345854.50707903033</v>
      </c>
      <c r="D80" s="42">
        <f t="shared" si="8"/>
        <v>40749381.638332568</v>
      </c>
      <c r="E80" s="43">
        <f>Coûts!$B$2/((1+B80)^A80)</f>
        <v>9923.4702648506191</v>
      </c>
      <c r="F80" s="44">
        <f t="shared" si="9"/>
        <v>4472513.8243999863</v>
      </c>
      <c r="G80" s="45">
        <f t="shared" si="5"/>
        <v>9.1110689062653343</v>
      </c>
      <c r="H80" s="37">
        <f t="shared" si="6"/>
        <v>36276867.813932583</v>
      </c>
    </row>
    <row r="81" spans="1:8" x14ac:dyDescent="0.25">
      <c r="A81" s="15">
        <v>76</v>
      </c>
      <c r="B81" s="1">
        <v>1.4999999999999999E-2</v>
      </c>
      <c r="C81" s="1">
        <f t="shared" si="7"/>
        <v>340743.35672810877</v>
      </c>
      <c r="D81" s="1">
        <f t="shared" si="8"/>
        <v>41090124.995060675</v>
      </c>
      <c r="E81" s="2">
        <f>Coûts!$B$2/((1+B81)^A81)</f>
        <v>9776.8179949267214</v>
      </c>
      <c r="F81" s="14">
        <f t="shared" si="9"/>
        <v>4482290.6423949134</v>
      </c>
      <c r="G81" s="36">
        <f t="shared" si="5"/>
        <v>9.1672156656726713</v>
      </c>
      <c r="H81" s="37">
        <f t="shared" si="6"/>
        <v>36607834.35266576</v>
      </c>
    </row>
    <row r="82" spans="1:8" x14ac:dyDescent="0.25">
      <c r="A82" s="15">
        <v>77</v>
      </c>
      <c r="B82" s="1">
        <v>1.4999999999999999E-2</v>
      </c>
      <c r="C82" s="1">
        <f t="shared" si="7"/>
        <v>335707.74061882641</v>
      </c>
      <c r="D82" s="1">
        <f t="shared" si="8"/>
        <v>41425832.7356795</v>
      </c>
      <c r="E82" s="2">
        <f>Coûts!$B$2/((1+B82)^A82)</f>
        <v>9632.332999927803</v>
      </c>
      <c r="F82" s="14">
        <f t="shared" si="9"/>
        <v>4491922.9753948413</v>
      </c>
      <c r="G82" s="36">
        <f t="shared" si="5"/>
        <v>9.2222936507583722</v>
      </c>
      <c r="H82" s="37">
        <f t="shared" si="6"/>
        <v>36933909.760284662</v>
      </c>
    </row>
    <row r="83" spans="1:8" x14ac:dyDescent="0.25">
      <c r="A83" s="15">
        <v>78</v>
      </c>
      <c r="B83" s="1">
        <v>1.4999999999999999E-2</v>
      </c>
      <c r="C83" s="1">
        <f t="shared" si="7"/>
        <v>330746.54248160246</v>
      </c>
      <c r="D83" s="1">
        <f t="shared" si="8"/>
        <v>41756579.278161101</v>
      </c>
      <c r="E83" s="2">
        <f>Coûts!$B$2/((1+B83)^A83)</f>
        <v>9489.9832511604</v>
      </c>
      <c r="F83" s="14">
        <f t="shared" si="9"/>
        <v>4501412.9586460013</v>
      </c>
      <c r="G83" s="36">
        <f t="shared" si="5"/>
        <v>9.2763271581110907</v>
      </c>
      <c r="H83" s="37">
        <f t="shared" si="6"/>
        <v>37255166.319515102</v>
      </c>
    </row>
    <row r="84" spans="1:8" x14ac:dyDescent="0.25">
      <c r="A84" s="15">
        <v>79</v>
      </c>
      <c r="B84" s="1">
        <v>1.4999999999999999E-2</v>
      </c>
      <c r="C84" s="1">
        <f t="shared" si="7"/>
        <v>325858.66254345072</v>
      </c>
      <c r="D84" s="1">
        <f t="shared" si="8"/>
        <v>42082437.940704554</v>
      </c>
      <c r="E84" s="2">
        <f>Coûts!$B$2/((1+B84)^A84)</f>
        <v>9349.7371932614788</v>
      </c>
      <c r="F84" s="14">
        <f t="shared" si="9"/>
        <v>4510762.6958392626</v>
      </c>
      <c r="G84" s="36">
        <f t="shared" si="5"/>
        <v>9.3293397986822697</v>
      </c>
      <c r="H84" s="37">
        <f t="shared" si="6"/>
        <v>37571675.244865291</v>
      </c>
    </row>
    <row r="85" spans="1:8" x14ac:dyDescent="0.25">
      <c r="A85" s="15">
        <v>80</v>
      </c>
      <c r="B85" s="1">
        <v>1.4999999999999999E-2</v>
      </c>
      <c r="C85" s="1">
        <f t="shared" si="7"/>
        <v>321043.01728418801</v>
      </c>
      <c r="D85" s="1">
        <f t="shared" si="8"/>
        <v>42403480.957988739</v>
      </c>
      <c r="E85" s="2">
        <f>Coûts!$B$2/((1+B85)^A85)</f>
        <v>9211.5637372034307</v>
      </c>
      <c r="F85" s="14">
        <f t="shared" si="9"/>
        <v>4519974.2595764659</v>
      </c>
      <c r="G85" s="36">
        <f t="shared" si="5"/>
        <v>9.3813545216874896</v>
      </c>
      <c r="H85" s="37">
        <f t="shared" si="6"/>
        <v>37883506.698412269</v>
      </c>
    </row>
    <row r="86" spans="1:8" x14ac:dyDescent="0.25">
      <c r="A86" s="15">
        <v>81</v>
      </c>
      <c r="B86" s="1">
        <v>1.4999999999999999E-2</v>
      </c>
      <c r="C86" s="1">
        <f t="shared" si="7"/>
        <v>316298.53919624432</v>
      </c>
      <c r="D86" s="1">
        <f t="shared" si="8"/>
        <v>42719779.497184984</v>
      </c>
      <c r="E86" s="2">
        <f>Coûts!$B$2/((1+B86)^A86)</f>
        <v>9075.4322534023941</v>
      </c>
      <c r="F86" s="14">
        <f t="shared" si="9"/>
        <v>4529049.6918298686</v>
      </c>
      <c r="G86" s="36">
        <f t="shared" si="5"/>
        <v>9.4323936375105095</v>
      </c>
      <c r="H86" s="37">
        <f t="shared" si="6"/>
        <v>38190729.805355117</v>
      </c>
    </row>
    <row r="87" spans="1:8" x14ac:dyDescent="0.25">
      <c r="A87" s="15">
        <v>82</v>
      </c>
      <c r="B87" s="1">
        <v>1.4999999999999999E-2</v>
      </c>
      <c r="C87" s="1">
        <f t="shared" si="7"/>
        <v>311624.176548024</v>
      </c>
      <c r="D87" s="1">
        <f t="shared" si="8"/>
        <v>43031403.673733011</v>
      </c>
      <c r="E87" s="2">
        <f>Coûts!$B$2/((1+B87)^A87)</f>
        <v>8941.3125649284684</v>
      </c>
      <c r="F87" s="14">
        <f t="shared" si="9"/>
        <v>4537991.0043947967</v>
      </c>
      <c r="G87" s="36">
        <f t="shared" si="5"/>
        <v>9.4824788396582189</v>
      </c>
      <c r="H87" s="37">
        <f t="shared" si="6"/>
        <v>38493412.669338211</v>
      </c>
    </row>
    <row r="88" spans="1:8" x14ac:dyDescent="0.25">
      <c r="A88" s="15">
        <v>83</v>
      </c>
      <c r="B88" s="1">
        <v>1.4999999999999999E-2</v>
      </c>
      <c r="C88" s="1">
        <f t="shared" si="7"/>
        <v>307018.8931507626</v>
      </c>
      <c r="D88" s="1">
        <f t="shared" si="8"/>
        <v>43338422.566883773</v>
      </c>
      <c r="E88" s="2">
        <f>Coûts!$B$2/((1+B88)^A88)</f>
        <v>8809.1749408162268</v>
      </c>
      <c r="F88" s="14">
        <f t="shared" si="9"/>
        <v>4546800.1793356128</v>
      </c>
      <c r="G88" s="36">
        <f t="shared" si="5"/>
        <v>9.5316312258121858</v>
      </c>
      <c r="H88" s="37">
        <f t="shared" si="6"/>
        <v>38791622.387548164</v>
      </c>
    </row>
    <row r="89" spans="1:8" x14ac:dyDescent="0.25">
      <c r="A89" s="15">
        <v>84</v>
      </c>
      <c r="B89" s="1">
        <v>1.4999999999999999E-2</v>
      </c>
      <c r="C89" s="1">
        <f t="shared" si="7"/>
        <v>302481.66812883021</v>
      </c>
      <c r="D89" s="1">
        <f t="shared" si="8"/>
        <v>43640904.235012606</v>
      </c>
      <c r="E89" s="2">
        <f>Coûts!$B$2/((1+B89)^A89)</f>
        <v>8678.9900894741168</v>
      </c>
      <c r="F89" s="14">
        <f t="shared" si="9"/>
        <v>4555479.169425087</v>
      </c>
      <c r="G89" s="36">
        <f t="shared" si="5"/>
        <v>9.5798713180199222</v>
      </c>
      <c r="H89" s="37">
        <f t="shared" si="6"/>
        <v>39085425.065587521</v>
      </c>
    </row>
    <row r="90" spans="1:8" x14ac:dyDescent="0.25">
      <c r="A90" s="15">
        <v>85</v>
      </c>
      <c r="B90" s="1">
        <v>1.4999999999999999E-2</v>
      </c>
      <c r="C90" s="1">
        <f t="shared" si="7"/>
        <v>298011.49569342885</v>
      </c>
      <c r="D90" s="1">
        <f t="shared" si="8"/>
        <v>43938915.730706036</v>
      </c>
      <c r="E90" s="2">
        <f>Coûts!$B$2/((1+B90)^A90)</f>
        <v>8550.7291521912484</v>
      </c>
      <c r="F90" s="14">
        <f t="shared" si="9"/>
        <v>4564029.8985772785</v>
      </c>
      <c r="G90" s="36">
        <f t="shared" si="5"/>
        <v>9.6272190820666808</v>
      </c>
      <c r="H90" s="37">
        <f t="shared" si="6"/>
        <v>39374885.832128756</v>
      </c>
    </row>
    <row r="91" spans="1:8" x14ac:dyDescent="0.25">
      <c r="A91" s="15">
        <v>86</v>
      </c>
      <c r="B91" s="1">
        <v>1.4999999999999999E-2</v>
      </c>
      <c r="C91" s="1">
        <f t="shared" si="7"/>
        <v>293607.38491963438</v>
      </c>
      <c r="D91" s="1">
        <f t="shared" si="8"/>
        <v>44232523.115625672</v>
      </c>
      <c r="E91" s="2">
        <f>Coûts!$B$2/((1+B91)^A91)</f>
        <v>8424.3636967401471</v>
      </c>
      <c r="F91" s="14">
        <f t="shared" si="9"/>
        <v>4572454.2622740185</v>
      </c>
      <c r="G91" s="36">
        <f t="shared" si="5"/>
        <v>9.6736939460663987</v>
      </c>
      <c r="H91" s="37">
        <f t="shared" si="6"/>
        <v>39660068.853351653</v>
      </c>
    </row>
    <row r="92" spans="1:8" x14ac:dyDescent="0.25">
      <c r="A92" s="15">
        <v>87</v>
      </c>
      <c r="B92" s="1">
        <v>1.4999999999999999E-2</v>
      </c>
      <c r="C92" s="1">
        <f t="shared" si="7"/>
        <v>289268.3595267334</v>
      </c>
      <c r="D92" s="1">
        <f t="shared" si="8"/>
        <v>44521791.475152403</v>
      </c>
      <c r="E92" s="2">
        <f>Coûts!$B$2/((1+B92)^A92)</f>
        <v>8299.8657110740387</v>
      </c>
      <c r="F92" s="14">
        <f t="shared" si="9"/>
        <v>4580754.1279850928</v>
      </c>
      <c r="G92" s="36">
        <f t="shared" si="5"/>
        <v>9.7193148183082947</v>
      </c>
      <c r="H92" s="37">
        <f t="shared" si="6"/>
        <v>39941037.347167313</v>
      </c>
    </row>
    <row r="93" spans="1:8" x14ac:dyDescent="0.25">
      <c r="A93" s="15">
        <v>88</v>
      </c>
      <c r="B93" s="1">
        <v>1.4999999999999999E-2</v>
      </c>
      <c r="C93" s="1">
        <f t="shared" si="7"/>
        <v>284993.45766180637</v>
      </c>
      <c r="D93" s="1">
        <f t="shared" si="8"/>
        <v>44806784.932814211</v>
      </c>
      <c r="E93" s="2">
        <f>Coûts!$B$2/((1+B93)^A93)</f>
        <v>8177.2075971172808</v>
      </c>
      <c r="F93" s="14">
        <f t="shared" si="9"/>
        <v>4588931.3355822098</v>
      </c>
      <c r="G93" s="36">
        <f t="shared" si="5"/>
        <v>9.7641001043937941</v>
      </c>
      <c r="H93" s="37">
        <f t="shared" si="6"/>
        <v>40217853.597231999</v>
      </c>
    </row>
    <row r="94" spans="1:8" x14ac:dyDescent="0.25">
      <c r="A94" s="15">
        <v>89</v>
      </c>
      <c r="B94" s="1">
        <v>1.4999999999999999E-2</v>
      </c>
      <c r="C94" s="1">
        <f t="shared" si="7"/>
        <v>280781.73168650875</v>
      </c>
      <c r="D94" s="1">
        <f t="shared" si="8"/>
        <v>45087566.664500721</v>
      </c>
      <c r="E94" s="2">
        <f>Coûts!$B$2/((1+B94)^A94)</f>
        <v>8056.3621646475676</v>
      </c>
      <c r="F94" s="14">
        <f t="shared" si="9"/>
        <v>4596987.6977468571</v>
      </c>
      <c r="G94" s="36">
        <f t="shared" si="5"/>
        <v>9.8080677236964764</v>
      </c>
      <c r="H94" s="37">
        <f t="shared" si="6"/>
        <v>40490578.966753863</v>
      </c>
    </row>
    <row r="95" spans="1:8" x14ac:dyDescent="0.25">
      <c r="A95" s="15">
        <v>90</v>
      </c>
      <c r="B95" s="1">
        <v>1.4999999999999999E-2</v>
      </c>
      <c r="C95" s="1">
        <f t="shared" si="7"/>
        <v>276632.24796700373</v>
      </c>
      <c r="D95" s="1">
        <f t="shared" si="8"/>
        <v>45364198.912467726</v>
      </c>
      <c r="E95" s="2">
        <f>Coûts!$B$2/((1+B95)^A95)</f>
        <v>7937.3026252685404</v>
      </c>
      <c r="F95" s="14">
        <f t="shared" si="9"/>
        <v>4604925.0003721258</v>
      </c>
      <c r="G95" s="36">
        <f t="shared" si="5"/>
        <v>9.8512351251761601</v>
      </c>
      <c r="H95" s="37">
        <f t="shared" si="6"/>
        <v>40759273.912095599</v>
      </c>
    </row>
    <row r="96" spans="1:8" x14ac:dyDescent="0.25">
      <c r="A96" s="15">
        <v>91</v>
      </c>
      <c r="B96" s="1">
        <v>1.4999999999999999E-2</v>
      </c>
      <c r="C96" s="1">
        <f t="shared" si="7"/>
        <v>272544.08666699874</v>
      </c>
      <c r="D96" s="1">
        <f t="shared" si="8"/>
        <v>45636742.999134727</v>
      </c>
      <c r="E96" s="2">
        <f>Coûts!$B$2/((1+B96)^A96)</f>
        <v>7820.0025864714689</v>
      </c>
      <c r="F96" s="14">
        <f t="shared" si="9"/>
        <v>4612745.0029585976</v>
      </c>
      <c r="G96" s="36">
        <f t="shared" si="5"/>
        <v>9.8936193025765551</v>
      </c>
      <c r="H96" s="37">
        <f t="shared" si="6"/>
        <v>41023997.996176131</v>
      </c>
    </row>
    <row r="97" spans="1:8" x14ac:dyDescent="0.25">
      <c r="A97" s="15">
        <v>92</v>
      </c>
      <c r="B97" s="1">
        <v>1.4999999999999999E-2</v>
      </c>
      <c r="C97" s="1">
        <f t="shared" si="7"/>
        <v>268516.34154384123</v>
      </c>
      <c r="D97" s="1">
        <f t="shared" si="8"/>
        <v>45905259.340678565</v>
      </c>
      <c r="E97" s="2">
        <f>Coûts!$B$2/((1+B97)^A97)</f>
        <v>7704.4360457847006</v>
      </c>
      <c r="F97" s="14">
        <f t="shared" si="9"/>
        <v>4620449.4390043821</v>
      </c>
      <c r="G97" s="36">
        <f t="shared" si="5"/>
        <v>9.9352368090343752</v>
      </c>
      <c r="H97" s="37">
        <f t="shared" si="6"/>
        <v>41284809.901674181</v>
      </c>
    </row>
    <row r="98" spans="1:8" x14ac:dyDescent="0.25">
      <c r="A98" s="15">
        <v>93</v>
      </c>
      <c r="B98" s="1">
        <v>1.4999999999999999E-2</v>
      </c>
      <c r="C98" s="1">
        <f t="shared" si="7"/>
        <v>264548.11974762683</v>
      </c>
      <c r="D98" s="1">
        <f t="shared" si="8"/>
        <v>46169807.460426189</v>
      </c>
      <c r="E98" s="2">
        <f>Coûts!$B$2/((1+B98)^A98)</f>
        <v>7590.5773850095575</v>
      </c>
      <c r="F98" s="14">
        <f t="shared" si="9"/>
        <v>4628040.0163893914</v>
      </c>
      <c r="G98" s="36">
        <f t="shared" si="5"/>
        <v>9.9761037711264198</v>
      </c>
      <c r="H98" s="37">
        <f t="shared" si="6"/>
        <v>41541767.444036797</v>
      </c>
    </row>
    <row r="99" spans="1:8" x14ac:dyDescent="0.25">
      <c r="A99" s="15">
        <v>94</v>
      </c>
      <c r="B99" s="1">
        <v>1.4999999999999999E-2</v>
      </c>
      <c r="C99" s="1">
        <f t="shared" si="7"/>
        <v>260638.54162327774</v>
      </c>
      <c r="D99" s="1">
        <f t="shared" si="8"/>
        <v>46430446.002049468</v>
      </c>
      <c r="E99" s="2">
        <f>Coûts!$B$2/((1+B99)^A99)</f>
        <v>7478.4013645414379</v>
      </c>
      <c r="F99" s="14">
        <f t="shared" si="9"/>
        <v>4635518.417753933</v>
      </c>
      <c r="G99" s="36">
        <f t="shared" si="5"/>
        <v>10.016235902379739</v>
      </c>
      <c r="H99" s="37">
        <f t="shared" si="6"/>
        <v>41794927.584295534</v>
      </c>
    </row>
    <row r="100" spans="1:8" x14ac:dyDescent="0.25">
      <c r="A100" s="15">
        <v>95</v>
      </c>
      <c r="B100" s="1">
        <v>1.4999999999999999E-2</v>
      </c>
      <c r="C100" s="1">
        <f t="shared" si="7"/>
        <v>256786.74051554457</v>
      </c>
      <c r="D100" s="1">
        <f t="shared" si="8"/>
        <v>46687232.742565013</v>
      </c>
      <c r="E100" s="2">
        <f>Coûts!$B$2/((1+B100)^A100)</f>
        <v>7367.8831177748161</v>
      </c>
      <c r="F100" s="14">
        <f t="shared" si="9"/>
        <v>4642886.3008717075</v>
      </c>
      <c r="G100" s="36">
        <f t="shared" si="5"/>
        <v>10.055648516268734</v>
      </c>
      <c r="H100" s="37">
        <f t="shared" si="6"/>
        <v>42044346.441693306</v>
      </c>
    </row>
    <row r="101" spans="1:8" x14ac:dyDescent="0.25">
      <c r="A101" s="15">
        <v>96</v>
      </c>
      <c r="B101" s="1">
        <v>1.4999999999999999E-2</v>
      </c>
      <c r="C101" s="1">
        <f t="shared" si="7"/>
        <v>252991.86257689123</v>
      </c>
      <c r="D101" s="1">
        <f t="shared" si="8"/>
        <v>46940224.605141908</v>
      </c>
      <c r="E101" s="2">
        <f>Coûts!$B$2/((1+B101)^A101)</f>
        <v>7258.9981455909528</v>
      </c>
      <c r="F101" s="14">
        <f t="shared" si="9"/>
        <v>4650145.299017298</v>
      </c>
      <c r="G101" s="36">
        <f t="shared" si="5"/>
        <v>10.094356538721843</v>
      </c>
      <c r="H101" s="37">
        <f t="shared" si="6"/>
        <v>42290079.306124613</v>
      </c>
    </row>
    <row r="102" spans="1:8" x14ac:dyDescent="0.25">
      <c r="A102" s="15">
        <v>97</v>
      </c>
      <c r="B102" s="1">
        <v>1.4999999999999999E-2</v>
      </c>
      <c r="C102" s="1">
        <f t="shared" si="7"/>
        <v>249253.06657821804</v>
      </c>
      <c r="D102" s="1">
        <f t="shared" si="8"/>
        <v>47189477.671720125</v>
      </c>
      <c r="E102" s="2">
        <f>Coûts!$B$2/((1+B102)^A102)</f>
        <v>7151.722310927049</v>
      </c>
      <c r="F102" s="14">
        <f t="shared" si="9"/>
        <v>4657297.0213282248</v>
      </c>
      <c r="G102" s="36">
        <f t="shared" si="5"/>
        <v>10.132374520159347</v>
      </c>
      <c r="H102" s="37">
        <f t="shared" si="6"/>
        <v>42532180.650391899</v>
      </c>
    </row>
    <row r="103" spans="1:8" x14ac:dyDescent="0.25">
      <c r="A103" s="15">
        <v>98</v>
      </c>
      <c r="B103" s="1">
        <v>1.4999999999999999E-2</v>
      </c>
      <c r="C103" s="1">
        <f t="shared" si="7"/>
        <v>245569.52372238232</v>
      </c>
      <c r="D103" s="1">
        <f t="shared" si="8"/>
        <v>47435047.195442505</v>
      </c>
      <c r="E103" s="2">
        <f>Coûts!$B$2/((1+B103)^A103)</f>
        <v>7046.0318334256644</v>
      </c>
      <c r="F103" s="14">
        <f t="shared" si="9"/>
        <v>4664343.0531616509</v>
      </c>
      <c r="G103" s="36">
        <f t="shared" si="5"/>
        <v>10.169716647082682</v>
      </c>
      <c r="H103" s="37">
        <f t="shared" si="6"/>
        <v>42770704.142280854</v>
      </c>
    </row>
    <row r="104" spans="1:8" x14ac:dyDescent="0.25">
      <c r="A104" s="15">
        <v>99</v>
      </c>
      <c r="B104" s="1">
        <v>1.4999999999999999E-2</v>
      </c>
      <c r="C104" s="1">
        <f t="shared" si="7"/>
        <v>241940.41746047518</v>
      </c>
      <c r="D104" s="1">
        <f t="shared" si="8"/>
        <v>47676987.612902984</v>
      </c>
      <c r="E104" s="2">
        <f>Coûts!$B$2/((1+B104)^A104)</f>
        <v>6941.9032841632161</v>
      </c>
      <c r="F104" s="14">
        <f t="shared" si="9"/>
        <v>4671284.9564458141</v>
      </c>
      <c r="G104" s="36">
        <f t="shared" si="5"/>
        <v>10.20639675323477</v>
      </c>
      <c r="H104" s="37">
        <f t="shared" si="6"/>
        <v>43005702.656457171</v>
      </c>
    </row>
    <row r="105" spans="1:8" ht="13.8" thickBot="1" x14ac:dyDescent="0.3">
      <c r="A105" s="16">
        <v>100</v>
      </c>
      <c r="B105" s="1">
        <v>1.4999999999999999E-2</v>
      </c>
      <c r="C105" s="3">
        <f t="shared" si="7"/>
        <v>238364.94331081305</v>
      </c>
      <c r="D105" s="3">
        <f t="shared" si="8"/>
        <v>47915352.556213796</v>
      </c>
      <c r="E105" s="4">
        <f>Coûts!$B$2/((1+B105)^A105)</f>
        <v>6839.3135804563726</v>
      </c>
      <c r="F105" s="17">
        <f>F104+E105</f>
        <v>4678124.2700262703</v>
      </c>
      <c r="G105" s="38">
        <f t="shared" si="5"/>
        <v>10.242428330349746</v>
      </c>
      <c r="H105" s="39">
        <f t="shared" si="6"/>
        <v>43237228.28618753</v>
      </c>
    </row>
  </sheetData>
  <phoneticPr fontId="7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8931C-497A-46F3-8A70-2EEA0552A359}">
  <dimension ref="A1:J105"/>
  <sheetViews>
    <sheetView workbookViewId="0">
      <selection activeCell="E6" sqref="E6"/>
    </sheetView>
  </sheetViews>
  <sheetFormatPr baseColWidth="10" defaultColWidth="9.21875" defaultRowHeight="13.2" x14ac:dyDescent="0.25"/>
  <cols>
    <col min="1" max="1" width="11.44140625" customWidth="1"/>
    <col min="2" max="2" width="19.44140625" bestFit="1" customWidth="1"/>
    <col min="3" max="3" width="14.44140625" bestFit="1" customWidth="1"/>
    <col min="4" max="4" width="22.77734375" bestFit="1" customWidth="1"/>
    <col min="5" max="5" width="23.5546875" bestFit="1" customWidth="1"/>
    <col min="6" max="6" width="23.44140625" bestFit="1" customWidth="1"/>
    <col min="7" max="7" width="12" bestFit="1" customWidth="1"/>
    <col min="8" max="8" width="18.5546875" customWidth="1"/>
    <col min="9" max="256" width="11.44140625" customWidth="1"/>
  </cols>
  <sheetData>
    <row r="1" spans="1:8" x14ac:dyDescent="0.25">
      <c r="A1" s="21" t="s">
        <v>19</v>
      </c>
      <c r="B1" s="22">
        <f>Coûts!B1*1.5</f>
        <v>4954961.25</v>
      </c>
      <c r="C1" s="6"/>
      <c r="D1" s="6"/>
    </row>
    <row r="2" spans="1:8" ht="13.8" thickBot="1" x14ac:dyDescent="0.3">
      <c r="A2" s="23" t="s">
        <v>16</v>
      </c>
      <c r="B2" s="57">
        <f>DEMA!G24</f>
        <v>1056444.31</v>
      </c>
      <c r="C2" s="6"/>
      <c r="D2" s="6"/>
    </row>
    <row r="3" spans="1:8" ht="7.5" customHeight="1" x14ac:dyDescent="0.25"/>
    <row r="4" spans="1:8" ht="4.5" customHeight="1" thickBot="1" x14ac:dyDescent="0.3"/>
    <row r="5" spans="1:8" x14ac:dyDescent="0.25">
      <c r="A5" s="18" t="s">
        <v>20</v>
      </c>
      <c r="B5" s="19" t="s">
        <v>21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26</v>
      </c>
      <c r="H5" s="20" t="s">
        <v>27</v>
      </c>
    </row>
    <row r="6" spans="1:8" x14ac:dyDescent="0.25">
      <c r="A6" s="15">
        <v>1</v>
      </c>
      <c r="B6" s="1">
        <v>2.5000000000000001E-2</v>
      </c>
      <c r="C6" s="1">
        <f>$B$2/((1+B6)^A6)</f>
        <v>1030677.3756097562</v>
      </c>
      <c r="D6" s="1">
        <f>C6</f>
        <v>1030677.3756097562</v>
      </c>
      <c r="E6" s="2">
        <f>Coûts!$B$2*1.5/((1+B6)^A6)</f>
        <v>44359.243902439033</v>
      </c>
      <c r="F6" s="14">
        <f>B1+E6</f>
        <v>4999320.4939024393</v>
      </c>
      <c r="G6" s="36">
        <f>D6/F6</f>
        <v>0.20616349299206774</v>
      </c>
      <c r="H6" s="37">
        <f>D6-F6</f>
        <v>-3968643.1182926828</v>
      </c>
    </row>
    <row r="7" spans="1:8" x14ac:dyDescent="0.25">
      <c r="A7" s="15">
        <v>2</v>
      </c>
      <c r="B7" s="1">
        <v>2.5000000000000001E-2</v>
      </c>
      <c r="C7" s="1">
        <f>$B$2/((1+B7)^A7)</f>
        <v>1005538.9030339086</v>
      </c>
      <c r="D7" s="1">
        <f>D6+C7</f>
        <v>2036216.2786436649</v>
      </c>
      <c r="E7" s="2">
        <f>Coûts!$B$2*1.5/((1+B7)^A7)</f>
        <v>43277.311124330765</v>
      </c>
      <c r="F7" s="14">
        <f>F6+E7</f>
        <v>5042597.8050267696</v>
      </c>
      <c r="G7" s="36">
        <f t="shared" ref="G7:G70" si="0">D7/F7</f>
        <v>0.40380303117052885</v>
      </c>
      <c r="H7" s="37">
        <f t="shared" ref="H7:H70" si="1">D7-F7</f>
        <v>-3006381.5263831047</v>
      </c>
    </row>
    <row r="8" spans="1:8" x14ac:dyDescent="0.25">
      <c r="A8" s="15">
        <v>3</v>
      </c>
      <c r="B8" s="1">
        <v>2.5000000000000001E-2</v>
      </c>
      <c r="C8" s="1">
        <f t="shared" ref="C8:C71" si="2">$B$2/((1+B8)^A8)</f>
        <v>981013.56393552059</v>
      </c>
      <c r="D8" s="1">
        <f t="shared" ref="D8:D71" si="3">D7+C8</f>
        <v>3017229.8425791855</v>
      </c>
      <c r="E8" s="2">
        <f>Coûts!$B$2*1.5/((1+B8)^A8)</f>
        <v>42221.766950566598</v>
      </c>
      <c r="F8" s="14">
        <f t="shared" ref="F8:F71" si="4">F7+E8</f>
        <v>5084819.571977336</v>
      </c>
      <c r="G8" s="36">
        <f t="shared" si="0"/>
        <v>0.59337992230978498</v>
      </c>
      <c r="H8" s="37">
        <f t="shared" si="1"/>
        <v>-2067589.7293981505</v>
      </c>
    </row>
    <row r="9" spans="1:8" x14ac:dyDescent="0.25">
      <c r="A9" s="15">
        <v>4</v>
      </c>
      <c r="B9" s="1">
        <v>2.5000000000000001E-2</v>
      </c>
      <c r="C9" s="1">
        <f t="shared" si="2"/>
        <v>957086.40383953229</v>
      </c>
      <c r="D9" s="1">
        <f t="shared" si="3"/>
        <v>3974316.2464187178</v>
      </c>
      <c r="E9" s="2">
        <f>Coûts!$B$2*1.5/((1+B9)^A9)</f>
        <v>41191.967756650345</v>
      </c>
      <c r="F9" s="14">
        <f t="shared" si="4"/>
        <v>5126011.5397339864</v>
      </c>
      <c r="G9" s="36">
        <f t="shared" si="0"/>
        <v>0.77532331240615282</v>
      </c>
      <c r="H9" s="37">
        <f t="shared" si="1"/>
        <v>-1151695.2933152686</v>
      </c>
    </row>
    <row r="10" spans="1:8" x14ac:dyDescent="0.25">
      <c r="A10" s="15">
        <v>5</v>
      </c>
      <c r="B10" s="1">
        <v>2.5000000000000001E-2</v>
      </c>
      <c r="C10" s="1">
        <f t="shared" si="2"/>
        <v>933742.83301417797</v>
      </c>
      <c r="D10" s="1">
        <f t="shared" si="3"/>
        <v>4908059.0794328954</v>
      </c>
      <c r="E10" s="2">
        <f>Coûts!$B$2*1.5/((1+B10)^A10)</f>
        <v>40187.285616244248</v>
      </c>
      <c r="F10" s="14">
        <f t="shared" si="4"/>
        <v>5166198.8253502306</v>
      </c>
      <c r="G10" s="36">
        <f t="shared" si="0"/>
        <v>0.95003294401859661</v>
      </c>
      <c r="H10" s="37">
        <f t="shared" si="1"/>
        <v>-258139.74591733515</v>
      </c>
    </row>
    <row r="11" spans="1:8" s="91" customFormat="1" x14ac:dyDescent="0.25">
      <c r="A11" s="85">
        <v>6</v>
      </c>
      <c r="B11" s="86">
        <v>2.5000000000000001E-2</v>
      </c>
      <c r="C11" s="86">
        <f t="shared" si="2"/>
        <v>910968.61757480784</v>
      </c>
      <c r="D11" s="86">
        <f t="shared" si="3"/>
        <v>5819027.6970077036</v>
      </c>
      <c r="E11" s="87">
        <f>Coûts!$B$2*1.5/((1+B11)^A11)</f>
        <v>39207.107918287067</v>
      </c>
      <c r="F11" s="88">
        <f t="shared" si="4"/>
        <v>5205405.9332685173</v>
      </c>
      <c r="G11" s="89">
        <f t="shared" si="0"/>
        <v>1.1178816352856247</v>
      </c>
      <c r="H11" s="90">
        <f t="shared" si="1"/>
        <v>613621.76373918634</v>
      </c>
    </row>
    <row r="12" spans="1:8" x14ac:dyDescent="0.25">
      <c r="A12" s="15">
        <v>7</v>
      </c>
      <c r="B12" s="1">
        <v>2.5000000000000001E-2</v>
      </c>
      <c r="C12" s="1">
        <f t="shared" si="2"/>
        <v>888749.87080469052</v>
      </c>
      <c r="D12" s="1">
        <f t="shared" si="3"/>
        <v>6707777.5678123944</v>
      </c>
      <c r="E12" s="2">
        <f>Coûts!$B$2*1.5/((1+B12)^A12)</f>
        <v>38250.836993450801</v>
      </c>
      <c r="F12" s="14">
        <f t="shared" si="4"/>
        <v>5243656.7702619685</v>
      </c>
      <c r="G12" s="36">
        <f t="shared" si="0"/>
        <v>1.2792175120716911</v>
      </c>
      <c r="H12" s="37">
        <f t="shared" si="1"/>
        <v>1464120.7975504259</v>
      </c>
    </row>
    <row r="13" spans="1:8" x14ac:dyDescent="0.25">
      <c r="A13" s="15">
        <v>8</v>
      </c>
      <c r="B13" s="1">
        <v>2.5000000000000001E-2</v>
      </c>
      <c r="C13" s="1">
        <f t="shared" si="2"/>
        <v>867073.04468750302</v>
      </c>
      <c r="D13" s="1">
        <f t="shared" si="3"/>
        <v>7574850.6124998974</v>
      </c>
      <c r="E13" s="2">
        <f>Coûts!$B$2*1.5/((1+B13)^A13)</f>
        <v>37317.889749708098</v>
      </c>
      <c r="F13" s="14">
        <f t="shared" si="4"/>
        <v>5280974.6600116761</v>
      </c>
      <c r="G13" s="36">
        <f t="shared" si="0"/>
        <v>1.4343660214577036</v>
      </c>
      <c r="H13" s="37">
        <f t="shared" si="1"/>
        <v>2293875.9524882212</v>
      </c>
    </row>
    <row r="14" spans="1:8" s="72" customFormat="1" x14ac:dyDescent="0.25">
      <c r="A14" s="66">
        <v>9</v>
      </c>
      <c r="B14" s="67">
        <v>2.5000000000000001E-2</v>
      </c>
      <c r="C14" s="67">
        <f t="shared" si="2"/>
        <v>845924.92164634459</v>
      </c>
      <c r="D14" s="67">
        <f t="shared" si="3"/>
        <v>8420775.5341462418</v>
      </c>
      <c r="E14" s="2">
        <f>Coûts!$B$2*1.5/((1+B14)^A14)</f>
        <v>36407.697316788399</v>
      </c>
      <c r="F14" s="69">
        <f t="shared" si="4"/>
        <v>5317382.3573284643</v>
      </c>
      <c r="G14" s="70">
        <f t="shared" si="0"/>
        <v>1.5836317511643023</v>
      </c>
      <c r="H14" s="71">
        <f t="shared" si="1"/>
        <v>3103393.1768177776</v>
      </c>
    </row>
    <row r="15" spans="1:8" x14ac:dyDescent="0.25">
      <c r="A15" s="15">
        <v>10</v>
      </c>
      <c r="B15" s="1">
        <v>2.5000000000000001E-2</v>
      </c>
      <c r="C15" s="1">
        <f t="shared" si="2"/>
        <v>825292.60648423864</v>
      </c>
      <c r="D15" s="1">
        <f t="shared" si="3"/>
        <v>9246068.1406304799</v>
      </c>
      <c r="E15" s="2">
        <f>Coûts!$B$2*1.5/((1+B15)^A15)</f>
        <v>35519.704699305752</v>
      </c>
      <c r="F15" s="14">
        <f t="shared" si="4"/>
        <v>5352902.0620277701</v>
      </c>
      <c r="G15" s="36">
        <f t="shared" si="0"/>
        <v>1.7273000763865858</v>
      </c>
      <c r="H15" s="37">
        <f t="shared" si="1"/>
        <v>3893166.0786027098</v>
      </c>
    </row>
    <row r="16" spans="1:8" x14ac:dyDescent="0.25">
      <c r="A16" s="15">
        <v>11</v>
      </c>
      <c r="B16" s="1">
        <v>2.5000000000000001E-2</v>
      </c>
      <c r="C16" s="1">
        <f t="shared" si="2"/>
        <v>805163.51852120843</v>
      </c>
      <c r="D16" s="1">
        <f t="shared" si="3"/>
        <v>10051231.659151688</v>
      </c>
      <c r="E16" s="2">
        <f>Coûts!$B$2*1.5/((1+B16)^A16)</f>
        <v>34653.370438347076</v>
      </c>
      <c r="F16" s="14">
        <f t="shared" si="4"/>
        <v>5387555.4324661167</v>
      </c>
      <c r="G16" s="36">
        <f t="shared" si="0"/>
        <v>1.8656386528445992</v>
      </c>
      <c r="H16" s="37">
        <f t="shared" si="1"/>
        <v>4663676.2266855715</v>
      </c>
    </row>
    <row r="17" spans="1:8" x14ac:dyDescent="0.25">
      <c r="A17" s="15">
        <v>12</v>
      </c>
      <c r="B17" s="1">
        <v>2.5000000000000001E-2</v>
      </c>
      <c r="C17" s="1">
        <f t="shared" si="2"/>
        <v>785525.38392313023</v>
      </c>
      <c r="D17" s="1">
        <f t="shared" si="3"/>
        <v>10836757.043074818</v>
      </c>
      <c r="E17" s="2">
        <f>Coûts!$B$2*1.5/((1+B17)^A17)</f>
        <v>33808.166281314225</v>
      </c>
      <c r="F17" s="14">
        <f t="shared" si="4"/>
        <v>5421363.5987474313</v>
      </c>
      <c r="G17" s="36">
        <f t="shared" si="0"/>
        <v>1.9988987725484002</v>
      </c>
      <c r="H17" s="37">
        <f t="shared" si="1"/>
        <v>5415393.444327387</v>
      </c>
    </row>
    <row r="18" spans="1:8" x14ac:dyDescent="0.25">
      <c r="A18" s="15">
        <v>13</v>
      </c>
      <c r="B18" s="1">
        <v>2.5000000000000001E-2</v>
      </c>
      <c r="C18" s="1">
        <f t="shared" si="2"/>
        <v>766366.22821768804</v>
      </c>
      <c r="D18" s="1">
        <f t="shared" si="3"/>
        <v>11603123.271292506</v>
      </c>
      <c r="E18" s="2">
        <f>Coûts!$B$2*1.5/((1+B18)^A18)</f>
        <v>32983.576859818757</v>
      </c>
      <c r="F18" s="14">
        <f t="shared" si="4"/>
        <v>5454347.1756072501</v>
      </c>
      <c r="G18" s="36">
        <f t="shared" si="0"/>
        <v>2.1273165967842327</v>
      </c>
      <c r="H18" s="37">
        <f t="shared" si="1"/>
        <v>6148776.0956852557</v>
      </c>
    </row>
    <row r="19" spans="1:8" x14ac:dyDescent="0.25">
      <c r="A19" s="15">
        <v>14</v>
      </c>
      <c r="B19" s="1">
        <v>2.5000000000000001E-2</v>
      </c>
      <c r="C19" s="1">
        <f t="shared" si="2"/>
        <v>747674.36899286648</v>
      </c>
      <c r="D19" s="1">
        <f t="shared" si="3"/>
        <v>12350797.640285373</v>
      </c>
      <c r="E19" s="2">
        <f>Coûts!$B$2*1.5/((1+B19)^A19)</f>
        <v>32179.099375432936</v>
      </c>
      <c r="F19" s="14">
        <f t="shared" si="4"/>
        <v>5486526.2749826834</v>
      </c>
      <c r="G19" s="36">
        <f t="shared" si="0"/>
        <v>2.2511142791026466</v>
      </c>
      <c r="H19" s="37">
        <f t="shared" si="1"/>
        <v>6864271.3653026894</v>
      </c>
    </row>
    <row r="20" spans="1:8" x14ac:dyDescent="0.25">
      <c r="A20" s="15">
        <v>15</v>
      </c>
      <c r="B20" s="1">
        <v>2.5000000000000001E-2</v>
      </c>
      <c r="C20" s="1">
        <f t="shared" si="2"/>
        <v>729438.40877352818</v>
      </c>
      <c r="D20" s="1">
        <f t="shared" si="3"/>
        <v>13080236.049058901</v>
      </c>
      <c r="E20" s="2">
        <f>Coûts!$B$2*1.5/((1+B20)^A20)</f>
        <v>31394.243293105297</v>
      </c>
      <c r="F20" s="14">
        <f t="shared" si="4"/>
        <v>5517920.518275789</v>
      </c>
      <c r="G20" s="36">
        <f t="shared" si="0"/>
        <v>2.3705009895913007</v>
      </c>
      <c r="H20" s="37">
        <f t="shared" si="1"/>
        <v>7562315.5307831122</v>
      </c>
    </row>
    <row r="21" spans="1:8" x14ac:dyDescent="0.25">
      <c r="A21" s="15">
        <v>16</v>
      </c>
      <c r="B21" s="1">
        <v>2.5000000000000001E-2</v>
      </c>
      <c r="C21" s="1">
        <f t="shared" si="2"/>
        <v>711647.22807173489</v>
      </c>
      <c r="D21" s="1">
        <f t="shared" si="3"/>
        <v>13791883.277130635</v>
      </c>
      <c r="E21" s="2">
        <f>Coûts!$B$2*1.5/((1+B21)^A21)</f>
        <v>30628.530042053953</v>
      </c>
      <c r="F21" s="14">
        <f t="shared" si="4"/>
        <v>5548549.0483178431</v>
      </c>
      <c r="G21" s="36">
        <f t="shared" si="0"/>
        <v>2.4856738504117448</v>
      </c>
      <c r="H21" s="37">
        <f t="shared" si="1"/>
        <v>8243334.2288127923</v>
      </c>
    </row>
    <row r="22" spans="1:8" x14ac:dyDescent="0.25">
      <c r="A22" s="15">
        <v>17</v>
      </c>
      <c r="B22" s="1">
        <v>2.5000000000000001E-2</v>
      </c>
      <c r="C22" s="1">
        <f t="shared" si="2"/>
        <v>694289.97860657063</v>
      </c>
      <c r="D22" s="1">
        <f t="shared" si="3"/>
        <v>14486173.255737206</v>
      </c>
      <c r="E22" s="2">
        <f>Coûts!$B$2*1.5/((1+B22)^A22)</f>
        <v>29881.492723955078</v>
      </c>
      <c r="F22" s="14">
        <f t="shared" si="4"/>
        <v>5578430.541041798</v>
      </c>
      <c r="G22" s="36">
        <f t="shared" si="0"/>
        <v>2.596818791443058</v>
      </c>
      <c r="H22" s="37">
        <f t="shared" si="1"/>
        <v>8907742.7146954089</v>
      </c>
    </row>
    <row r="23" spans="1:8" s="72" customFormat="1" x14ac:dyDescent="0.25">
      <c r="A23" s="79">
        <v>18</v>
      </c>
      <c r="B23" s="80">
        <v>2.5000000000000001E-2</v>
      </c>
      <c r="C23" s="80">
        <f t="shared" si="2"/>
        <v>677356.07668933726</v>
      </c>
      <c r="D23" s="80">
        <f t="shared" si="3"/>
        <v>15163529.332426542</v>
      </c>
      <c r="E23" s="68">
        <f>Coûts!$B$2*1.5/((1+B23)^A23)</f>
        <v>29152.675828248855</v>
      </c>
      <c r="F23" s="81">
        <f t="shared" si="4"/>
        <v>5607583.2168700472</v>
      </c>
      <c r="G23" s="82">
        <f t="shared" si="0"/>
        <v>2.7041113338823144</v>
      </c>
      <c r="H23" s="71">
        <f t="shared" si="1"/>
        <v>9555946.1155564953</v>
      </c>
    </row>
    <row r="24" spans="1:8" x14ac:dyDescent="0.25">
      <c r="A24" s="15">
        <v>19</v>
      </c>
      <c r="B24" s="1">
        <v>2.5000000000000001E-2</v>
      </c>
      <c r="C24" s="1">
        <f t="shared" si="2"/>
        <v>660835.19677008502</v>
      </c>
      <c r="D24" s="1">
        <f t="shared" si="3"/>
        <v>15824364.529196627</v>
      </c>
      <c r="E24" s="2">
        <f>Coûts!$B$2*1.5/((1+B24)^A24)</f>
        <v>28441.634954389127</v>
      </c>
      <c r="F24" s="14">
        <f t="shared" si="4"/>
        <v>5636024.8518244363</v>
      </c>
      <c r="G24" s="36">
        <f t="shared" si="0"/>
        <v>2.8077173087826477</v>
      </c>
      <c r="H24" s="37">
        <f t="shared" si="1"/>
        <v>10188339.677372191</v>
      </c>
    </row>
    <row r="25" spans="1:8" x14ac:dyDescent="0.25">
      <c r="A25" s="15">
        <v>20</v>
      </c>
      <c r="B25" s="1">
        <v>2.5000000000000001E-2</v>
      </c>
      <c r="C25" s="1">
        <f t="shared" si="2"/>
        <v>644717.26514154649</v>
      </c>
      <c r="D25" s="1">
        <f t="shared" si="3"/>
        <v>16469081.794338174</v>
      </c>
      <c r="E25" s="2">
        <f>Coûts!$B$2*1.5/((1+B25)^A25)</f>
        <v>27747.936540867446</v>
      </c>
      <c r="F25" s="14">
        <f t="shared" si="4"/>
        <v>5663772.7883653035</v>
      </c>
      <c r="G25" s="36">
        <f t="shared" si="0"/>
        <v>2.9077935167472591</v>
      </c>
      <c r="H25" s="37">
        <f t="shared" si="1"/>
        <v>10805309.00597287</v>
      </c>
    </row>
    <row r="26" spans="1:8" x14ac:dyDescent="0.25">
      <c r="A26" s="15">
        <v>21</v>
      </c>
      <c r="B26" s="1">
        <v>2.5000000000000001E-2</v>
      </c>
      <c r="C26" s="1">
        <f t="shared" si="2"/>
        <v>628992.45379663084</v>
      </c>
      <c r="D26" s="1">
        <f t="shared" si="3"/>
        <v>17098074.248134807</v>
      </c>
      <c r="E26" s="2">
        <f>Coûts!$B$2*1.5/((1+B26)^A26)</f>
        <v>27071.157600846291</v>
      </c>
      <c r="F26" s="14">
        <f t="shared" si="4"/>
        <v>5690843.9459661497</v>
      </c>
      <c r="G26" s="36">
        <f t="shared" si="0"/>
        <v>3.0044883343277164</v>
      </c>
      <c r="H26" s="37">
        <f t="shared" si="1"/>
        <v>11407230.302168656</v>
      </c>
    </row>
    <row r="27" spans="1:8" x14ac:dyDescent="0.25">
      <c r="A27" s="15">
        <v>22</v>
      </c>
      <c r="B27" s="1">
        <v>2.5000000000000001E-2</v>
      </c>
      <c r="C27" s="1">
        <f t="shared" si="2"/>
        <v>613651.17443573743</v>
      </c>
      <c r="D27" s="1">
        <f t="shared" si="3"/>
        <v>17711725.422570545</v>
      </c>
      <c r="E27" s="2">
        <f>Coûts!$B$2*1.5/((1+B27)^A27)</f>
        <v>26410.885464240284</v>
      </c>
      <c r="F27" s="14">
        <f t="shared" si="4"/>
        <v>5717254.8314303895</v>
      </c>
      <c r="G27" s="36">
        <f t="shared" si="0"/>
        <v>3.0979422720850245</v>
      </c>
      <c r="H27" s="37">
        <f t="shared" si="1"/>
        <v>11994470.591140155</v>
      </c>
    </row>
    <row r="28" spans="1:8" x14ac:dyDescent="0.25">
      <c r="A28" s="15">
        <v>23</v>
      </c>
      <c r="B28" s="1">
        <v>2.5000000000000001E-2</v>
      </c>
      <c r="C28" s="1">
        <f t="shared" si="2"/>
        <v>598684.07262023154</v>
      </c>
      <c r="D28" s="1">
        <f t="shared" si="3"/>
        <v>18310409.495190777</v>
      </c>
      <c r="E28" s="2">
        <f>Coûts!$B$2*1.5/((1+B28)^A28)</f>
        <v>25766.717526088083</v>
      </c>
      <c r="F28" s="14">
        <f t="shared" si="4"/>
        <v>5743021.548956478</v>
      </c>
      <c r="G28" s="36">
        <f t="shared" si="0"/>
        <v>3.1882884887516791</v>
      </c>
      <c r="H28" s="37">
        <f t="shared" si="1"/>
        <v>12567387.946234299</v>
      </c>
    </row>
    <row r="29" spans="1:8" x14ac:dyDescent="0.25">
      <c r="A29" s="15">
        <v>24</v>
      </c>
      <c r="B29" s="1">
        <v>2.5000000000000001E-2</v>
      </c>
      <c r="C29" s="1">
        <f t="shared" si="2"/>
        <v>584082.02206851868</v>
      </c>
      <c r="D29" s="1">
        <f t="shared" si="3"/>
        <v>18894491.517259296</v>
      </c>
      <c r="E29" s="2">
        <f>Coûts!$B$2*1.5/((1+B29)^A29)</f>
        <v>25138.261001061546</v>
      </c>
      <c r="F29" s="14">
        <f t="shared" si="4"/>
        <v>5768159.8099575397</v>
      </c>
      <c r="G29" s="36">
        <f t="shared" si="0"/>
        <v>3.2756532654733057</v>
      </c>
      <c r="H29" s="37">
        <f t="shared" si="1"/>
        <v>13126331.707301756</v>
      </c>
    </row>
    <row r="30" spans="1:8" x14ac:dyDescent="0.25">
      <c r="A30" s="15">
        <v>25</v>
      </c>
      <c r="B30" s="1">
        <v>2.5000000000000001E-2</v>
      </c>
      <c r="C30" s="1">
        <f t="shared" si="2"/>
        <v>569836.11909123778</v>
      </c>
      <c r="D30" s="1">
        <f t="shared" si="3"/>
        <v>19464327.636350535</v>
      </c>
      <c r="E30" s="2">
        <f>Coûts!$B$2*1.5/((1+B30)^A30)</f>
        <v>24525.132683962489</v>
      </c>
      <c r="F30" s="14">
        <f t="shared" si="4"/>
        <v>5792684.9426415022</v>
      </c>
      <c r="G30" s="36">
        <f t="shared" si="0"/>
        <v>3.3601564437016789</v>
      </c>
      <c r="H30" s="37">
        <f t="shared" si="1"/>
        <v>13671642.693709033</v>
      </c>
    </row>
    <row r="31" spans="1:8" x14ac:dyDescent="0.25">
      <c r="A31" s="15">
        <v>26</v>
      </c>
      <c r="B31" s="1">
        <v>2.5000000000000001E-2</v>
      </c>
      <c r="C31" s="1">
        <f t="shared" si="2"/>
        <v>555937.67716218322</v>
      </c>
      <c r="D31" s="1">
        <f t="shared" si="3"/>
        <v>20020265.313512716</v>
      </c>
      <c r="E31" s="2">
        <f>Coûts!$B$2*1.5/((1+B31)^A31)</f>
        <v>23926.958716060966</v>
      </c>
      <c r="F31" s="14">
        <f t="shared" si="4"/>
        <v>5816611.9013575632</v>
      </c>
      <c r="G31" s="36">
        <f t="shared" si="0"/>
        <v>3.4419118299503708</v>
      </c>
      <c r="H31" s="37">
        <f t="shared" si="1"/>
        <v>14203653.412155153</v>
      </c>
    </row>
    <row r="32" spans="1:8" x14ac:dyDescent="0.25">
      <c r="A32" s="15">
        <v>27</v>
      </c>
      <c r="B32" s="1">
        <v>2.5000000000000001E-2</v>
      </c>
      <c r="C32" s="1">
        <f t="shared" si="2"/>
        <v>542378.22162164224</v>
      </c>
      <c r="D32" s="1">
        <f t="shared" si="3"/>
        <v>20562643.53513436</v>
      </c>
      <c r="E32" s="2">
        <f>Coûts!$B$2*1.5/((1+B32)^A32)</f>
        <v>23343.374357132649</v>
      </c>
      <c r="F32" s="14">
        <f t="shared" si="4"/>
        <v>5839955.2757146955</v>
      </c>
      <c r="G32" s="36">
        <f t="shared" si="0"/>
        <v>3.5210275703041063</v>
      </c>
      <c r="H32" s="37">
        <f t="shared" si="1"/>
        <v>14722688.259419665</v>
      </c>
    </row>
    <row r="33" spans="1:8" x14ac:dyDescent="0.25">
      <c r="A33" s="15">
        <v>28</v>
      </c>
      <c r="B33" s="1">
        <v>2.5000000000000001E-2</v>
      </c>
      <c r="C33" s="1">
        <f t="shared" si="2"/>
        <v>529149.4845089193</v>
      </c>
      <c r="D33" s="1">
        <f t="shared" si="3"/>
        <v>21091793.019643281</v>
      </c>
      <c r="E33" s="2">
        <f>Coûts!$B$2*1.5/((1+B33)^A33)</f>
        <v>22774.023763056244</v>
      </c>
      <c r="F33" s="14">
        <f t="shared" si="4"/>
        <v>5862729.2994777514</v>
      </c>
      <c r="G33" s="36">
        <f t="shared" si="0"/>
        <v>3.5976064972882384</v>
      </c>
      <c r="H33" s="37">
        <f t="shared" si="1"/>
        <v>15229063.720165528</v>
      </c>
    </row>
    <row r="34" spans="1:8" x14ac:dyDescent="0.25">
      <c r="A34" s="15">
        <v>29</v>
      </c>
      <c r="B34" s="1">
        <v>2.5000000000000001E-2</v>
      </c>
      <c r="C34" s="1">
        <f t="shared" si="2"/>
        <v>516243.39952089678</v>
      </c>
      <c r="D34" s="1">
        <f t="shared" si="3"/>
        <v>21608036.419164177</v>
      </c>
      <c r="E34" s="2">
        <f>Coûts!$B$2*1.5/((1+B34)^A34)</f>
        <v>22218.559768835359</v>
      </c>
      <c r="F34" s="14">
        <f t="shared" si="4"/>
        <v>5884947.8592465864</v>
      </c>
      <c r="G34" s="36">
        <f t="shared" si="0"/>
        <v>3.6717464514512317</v>
      </c>
      <c r="H34" s="37">
        <f t="shared" si="1"/>
        <v>15723088.559917592</v>
      </c>
    </row>
    <row r="35" spans="1:8" x14ac:dyDescent="0.25">
      <c r="A35" s="53">
        <v>30</v>
      </c>
      <c r="B35" s="53">
        <v>2.5000000000000001E-2</v>
      </c>
      <c r="C35" s="53">
        <f t="shared" si="2"/>
        <v>503652.097093558</v>
      </c>
      <c r="D35" s="53">
        <f t="shared" si="3"/>
        <v>22111688.516257737</v>
      </c>
      <c r="E35" s="2">
        <f>Coûts!$B$2*1.5/((1+B35)^A35)</f>
        <v>21676.64367691255</v>
      </c>
      <c r="F35" s="53">
        <f t="shared" si="4"/>
        <v>5906624.5029234989</v>
      </c>
      <c r="G35" s="55">
        <f t="shared" si="0"/>
        <v>3.7435405797868988</v>
      </c>
      <c r="H35" s="54">
        <f t="shared" si="1"/>
        <v>16205064.013334237</v>
      </c>
    </row>
    <row r="36" spans="1:8" x14ac:dyDescent="0.25">
      <c r="A36" s="15">
        <v>31</v>
      </c>
      <c r="B36" s="1">
        <v>2.5000000000000001E-2</v>
      </c>
      <c r="C36" s="1">
        <f t="shared" si="2"/>
        <v>491367.89960347104</v>
      </c>
      <c r="D36" s="1">
        <f t="shared" si="3"/>
        <v>22603056.415861208</v>
      </c>
      <c r="E36" s="2">
        <f>Coûts!$B$2*1.5/((1+B36)^A36)</f>
        <v>21147.945050646384</v>
      </c>
      <c r="F36" s="14">
        <f t="shared" si="4"/>
        <v>5927772.4479741454</v>
      </c>
      <c r="G36" s="36">
        <f t="shared" si="0"/>
        <v>3.8130776129211825</v>
      </c>
      <c r="H36" s="37">
        <f t="shared" si="1"/>
        <v>16675283.967887063</v>
      </c>
    </row>
    <row r="37" spans="1:8" x14ac:dyDescent="0.25">
      <c r="A37" s="15">
        <v>32</v>
      </c>
      <c r="B37" s="1">
        <v>2.5000000000000001E-2</v>
      </c>
      <c r="C37" s="1">
        <f t="shared" si="2"/>
        <v>479383.31668631331</v>
      </c>
      <c r="D37" s="1">
        <f t="shared" si="3"/>
        <v>23082439.732547522</v>
      </c>
      <c r="E37" s="2">
        <f>Coûts!$B$2*1.5/((1+B37)^A37)</f>
        <v>20632.141512825747</v>
      </c>
      <c r="F37" s="14">
        <f t="shared" si="4"/>
        <v>5948404.5894869715</v>
      </c>
      <c r="G37" s="36">
        <f t="shared" si="0"/>
        <v>3.8804421228076382</v>
      </c>
      <c r="H37" s="37">
        <f t="shared" si="1"/>
        <v>17134035.14306055</v>
      </c>
    </row>
    <row r="38" spans="1:8" x14ac:dyDescent="0.25">
      <c r="A38" s="15">
        <v>33</v>
      </c>
      <c r="B38" s="1">
        <v>2.5000000000000001E-2</v>
      </c>
      <c r="C38" s="1">
        <f t="shared" si="2"/>
        <v>467691.04066957399</v>
      </c>
      <c r="D38" s="1">
        <f t="shared" si="3"/>
        <v>23550130.773217097</v>
      </c>
      <c r="E38" s="2">
        <f>Coûts!$B$2*1.5/((1+B38)^A38)</f>
        <v>20128.918549098289</v>
      </c>
      <c r="F38" s="14">
        <f t="shared" si="4"/>
        <v>5968533.5080360696</v>
      </c>
      <c r="G38" s="36">
        <f t="shared" si="0"/>
        <v>3.9457147625139508</v>
      </c>
      <c r="H38" s="37">
        <f t="shared" si="1"/>
        <v>17581597.265181027</v>
      </c>
    </row>
    <row r="39" spans="1:8" x14ac:dyDescent="0.25">
      <c r="A39" s="15">
        <v>34</v>
      </c>
      <c r="B39" s="1">
        <v>2.5000000000000001E-2</v>
      </c>
      <c r="C39" s="1">
        <f t="shared" si="2"/>
        <v>456283.94211665756</v>
      </c>
      <c r="D39" s="1">
        <f t="shared" si="3"/>
        <v>24006414.715333756</v>
      </c>
      <c r="E39" s="2">
        <f>Coûts!$B$2*1.5/((1+B39)^A39)</f>
        <v>19637.969316193452</v>
      </c>
      <c r="F39" s="14">
        <f t="shared" si="4"/>
        <v>5988171.4773522634</v>
      </c>
      <c r="G39" s="36">
        <f t="shared" si="0"/>
        <v>4.008972489536732</v>
      </c>
      <c r="H39" s="37">
        <f t="shared" si="1"/>
        <v>18018243.237981491</v>
      </c>
    </row>
    <row r="40" spans="1:8" x14ac:dyDescent="0.25">
      <c r="A40" s="15">
        <v>35</v>
      </c>
      <c r="B40" s="1">
        <v>2.5000000000000001E-2</v>
      </c>
      <c r="C40" s="1">
        <f t="shared" si="2"/>
        <v>445155.06547966599</v>
      </c>
      <c r="D40" s="1">
        <f t="shared" si="3"/>
        <v>24451569.780813422</v>
      </c>
      <c r="E40" s="2">
        <f>Coûts!$B$2*1.5/((1+B40)^A40)</f>
        <v>19158.994454822885</v>
      </c>
      <c r="F40" s="14">
        <f t="shared" si="4"/>
        <v>6007330.4718070859</v>
      </c>
      <c r="G40" s="36">
        <f t="shared" si="0"/>
        <v>4.0702887739515452</v>
      </c>
      <c r="H40" s="37">
        <f t="shared" si="1"/>
        <v>18444239.309006337</v>
      </c>
    </row>
    <row r="41" spans="1:8" x14ac:dyDescent="0.25">
      <c r="A41" s="47">
        <v>36</v>
      </c>
      <c r="B41" s="48">
        <v>2.5000000000000001E-2</v>
      </c>
      <c r="C41" s="48">
        <f t="shared" si="2"/>
        <v>434297.62485821068</v>
      </c>
      <c r="D41" s="48">
        <f t="shared" si="3"/>
        <v>24885867.405671634</v>
      </c>
      <c r="E41" s="2">
        <f>Coûts!$B$2*1.5/((1+B41)^A41)</f>
        <v>18691.701907144274</v>
      </c>
      <c r="F41" s="50">
        <f t="shared" si="4"/>
        <v>6026022.1737142298</v>
      </c>
      <c r="G41" s="51">
        <f t="shared" si="0"/>
        <v>4.1297337925878974</v>
      </c>
      <c r="H41" s="52">
        <f t="shared" si="1"/>
        <v>18859845.231957406</v>
      </c>
    </row>
    <row r="42" spans="1:8" x14ac:dyDescent="0.25">
      <c r="A42" s="15">
        <v>37</v>
      </c>
      <c r="B42" s="1">
        <v>2.5000000000000001E-2</v>
      </c>
      <c r="C42" s="1">
        <f t="shared" si="2"/>
        <v>423704.99986166903</v>
      </c>
      <c r="D42" s="1">
        <f t="shared" si="3"/>
        <v>25309572.405533303</v>
      </c>
      <c r="E42" s="2">
        <f>Coûts!$B$2*1.5/((1+B42)^A42)</f>
        <v>18235.806738677344</v>
      </c>
      <c r="F42" s="14">
        <f t="shared" si="4"/>
        <v>6044257.9804529073</v>
      </c>
      <c r="G42" s="36">
        <f t="shared" si="0"/>
        <v>4.1873746103135074</v>
      </c>
      <c r="H42" s="37">
        <f t="shared" si="1"/>
        <v>19265314.425080396</v>
      </c>
    </row>
    <row r="43" spans="1:8" x14ac:dyDescent="0.25">
      <c r="A43" s="15">
        <v>38</v>
      </c>
      <c r="B43" s="1">
        <v>2.5000000000000001E-2</v>
      </c>
      <c r="C43" s="1">
        <f t="shared" si="2"/>
        <v>413370.73157236009</v>
      </c>
      <c r="D43" s="1">
        <f t="shared" si="3"/>
        <v>25722943.137105662</v>
      </c>
      <c r="E43" s="2">
        <f>Coûts!$B$2*1.5/((1+B43)^A43)</f>
        <v>17791.030964563266</v>
      </c>
      <c r="F43" s="14">
        <f t="shared" si="4"/>
        <v>6062049.0114174709</v>
      </c>
      <c r="G43" s="36">
        <f t="shared" si="0"/>
        <v>4.2432753494170354</v>
      </c>
      <c r="H43" s="37">
        <f t="shared" si="1"/>
        <v>19660894.125688192</v>
      </c>
    </row>
    <row r="44" spans="1:8" x14ac:dyDescent="0.25">
      <c r="A44" s="15">
        <v>39</v>
      </c>
      <c r="B44" s="1">
        <v>2.5000000000000001E-2</v>
      </c>
      <c r="C44" s="1">
        <f t="shared" si="2"/>
        <v>403288.51860718057</v>
      </c>
      <c r="D44" s="1">
        <f t="shared" si="3"/>
        <v>26126231.655712843</v>
      </c>
      <c r="E44" s="2">
        <f>Coûts!$B$2*1.5/((1+B44)^A44)</f>
        <v>17357.103380061722</v>
      </c>
      <c r="F44" s="14">
        <f t="shared" si="4"/>
        <v>6079406.1147975326</v>
      </c>
      <c r="G44" s="36">
        <f t="shared" si="0"/>
        <v>4.2974973479926746</v>
      </c>
      <c r="H44" s="37">
        <f t="shared" si="1"/>
        <v>20046825.54091531</v>
      </c>
    </row>
    <row r="45" spans="1:8" x14ac:dyDescent="0.25">
      <c r="A45" s="15">
        <v>40</v>
      </c>
      <c r="B45" s="1">
        <v>2.5000000000000001E-2</v>
      </c>
      <c r="C45" s="1">
        <f t="shared" si="2"/>
        <v>393452.21327529813</v>
      </c>
      <c r="D45" s="1">
        <f t="shared" si="3"/>
        <v>26519683.868988141</v>
      </c>
      <c r="E45" s="2">
        <f>Coûts!$B$2*1.5/((1+B45)^A45)</f>
        <v>16933.759395182169</v>
      </c>
      <c r="F45" s="14">
        <f t="shared" si="4"/>
        <v>6096339.8741927147</v>
      </c>
      <c r="G45" s="36">
        <f t="shared" si="0"/>
        <v>4.3500993081524859</v>
      </c>
      <c r="H45" s="37">
        <f t="shared" si="1"/>
        <v>20423343.994795427</v>
      </c>
    </row>
    <row r="46" spans="1:8" x14ac:dyDescent="0.25">
      <c r="A46" s="15">
        <v>41</v>
      </c>
      <c r="B46" s="1">
        <v>2.5000000000000001E-2</v>
      </c>
      <c r="C46" s="1">
        <f t="shared" si="2"/>
        <v>383855.81782955915</v>
      </c>
      <c r="D46" s="1">
        <f t="shared" si="3"/>
        <v>26903539.686817702</v>
      </c>
      <c r="E46" s="2">
        <f>Coûts!$B$2*1.5/((1+B46)^A46)</f>
        <v>16520.740873348459</v>
      </c>
      <c r="F46" s="14">
        <f t="shared" si="4"/>
        <v>6112860.6150660636</v>
      </c>
      <c r="G46" s="36">
        <f t="shared" si="0"/>
        <v>4.401137434822231</v>
      </c>
      <c r="H46" s="37">
        <f t="shared" si="1"/>
        <v>20790679.071751639</v>
      </c>
    </row>
    <row r="47" spans="1:8" x14ac:dyDescent="0.25">
      <c r="A47" s="15">
        <v>42</v>
      </c>
      <c r="B47" s="1">
        <v>2.5000000000000001E-2</v>
      </c>
      <c r="C47" s="1">
        <f t="shared" si="2"/>
        <v>374493.48080932605</v>
      </c>
      <c r="D47" s="1">
        <f t="shared" si="3"/>
        <v>27278033.167627029</v>
      </c>
      <c r="E47" s="2">
        <f>Coûts!$B$2*1.5/((1+B47)^A47)</f>
        <v>16117.795973998496</v>
      </c>
      <c r="F47" s="14">
        <f t="shared" si="4"/>
        <v>6128978.4110400621</v>
      </c>
      <c r="G47" s="36">
        <f t="shared" si="0"/>
        <v>4.450665565812959</v>
      </c>
      <c r="H47" s="37">
        <f t="shared" si="1"/>
        <v>21149054.756586969</v>
      </c>
    </row>
    <row r="48" spans="1:8" x14ac:dyDescent="0.25">
      <c r="A48" s="15">
        <v>43</v>
      </c>
      <c r="B48" s="1">
        <v>2.5000000000000001E-2</v>
      </c>
      <c r="C48" s="1">
        <f t="shared" si="2"/>
        <v>365359.49347251322</v>
      </c>
      <c r="D48" s="1">
        <f t="shared" si="3"/>
        <v>27643392.661099542</v>
      </c>
      <c r="E48" s="2">
        <f>Coûts!$B$2*1.5/((1+B48)^A48)</f>
        <v>15724.678999022923</v>
      </c>
      <c r="F48" s="14">
        <f t="shared" si="4"/>
        <v>6144703.0900390847</v>
      </c>
      <c r="G48" s="36">
        <f t="shared" si="0"/>
        <v>4.4987352938030583</v>
      </c>
      <c r="H48" s="37">
        <f t="shared" si="1"/>
        <v>21498689.571060456</v>
      </c>
    </row>
    <row r="49" spans="1:10" x14ac:dyDescent="0.25">
      <c r="A49" s="15">
        <v>44</v>
      </c>
      <c r="B49" s="1">
        <v>2.5000000000000001E-2</v>
      </c>
      <c r="C49" s="1">
        <f t="shared" si="2"/>
        <v>356448.28631464712</v>
      </c>
      <c r="D49" s="1">
        <f t="shared" si="3"/>
        <v>27999840.94741419</v>
      </c>
      <c r="E49" s="2">
        <f>Coûts!$B$2*1.5/((1+B49)^A49)</f>
        <v>15341.150242949197</v>
      </c>
      <c r="F49" s="14">
        <f t="shared" si="4"/>
        <v>6160044.2402820336</v>
      </c>
      <c r="G49" s="36">
        <f t="shared" si="0"/>
        <v>4.5453960808132496</v>
      </c>
      <c r="H49" s="37">
        <f t="shared" si="1"/>
        <v>21839796.707132157</v>
      </c>
    </row>
    <row r="50" spans="1:10" x14ac:dyDescent="0.25">
      <c r="A50" s="15">
        <v>45</v>
      </c>
      <c r="B50" s="1">
        <v>2.5000000000000001E-2</v>
      </c>
      <c r="C50" s="1">
        <f t="shared" si="2"/>
        <v>347754.42567282642</v>
      </c>
      <c r="D50" s="1">
        <f t="shared" si="3"/>
        <v>28347595.373087015</v>
      </c>
      <c r="E50" s="2">
        <f>Coûts!$B$2*1.5/((1+B50)^A50)</f>
        <v>14966.975846779704</v>
      </c>
      <c r="F50" s="14">
        <f t="shared" si="4"/>
        <v>6175011.2161288131</v>
      </c>
      <c r="G50" s="36">
        <f t="shared" si="0"/>
        <v>4.5906953657095464</v>
      </c>
      <c r="H50" s="37">
        <f t="shared" si="1"/>
        <v>22172584.1569582</v>
      </c>
      <c r="J50">
        <f>2070-2021</f>
        <v>49</v>
      </c>
    </row>
    <row r="51" spans="1:10" x14ac:dyDescent="0.25">
      <c r="A51" s="15">
        <v>46</v>
      </c>
      <c r="B51" s="1">
        <v>2.5000000000000001E-2</v>
      </c>
      <c r="C51" s="1">
        <f t="shared" si="2"/>
        <v>339272.61041251366</v>
      </c>
      <c r="D51" s="1">
        <f t="shared" si="3"/>
        <v>28686867.983499527</v>
      </c>
      <c r="E51" s="2">
        <f>Coûts!$B$2*1.5/((1+B51)^A51)</f>
        <v>14601.927655394835</v>
      </c>
      <c r="F51" s="14">
        <f t="shared" si="4"/>
        <v>6189613.1437842082</v>
      </c>
      <c r="G51" s="36">
        <f t="shared" si="0"/>
        <v>4.634678665226069</v>
      </c>
      <c r="H51" s="37">
        <f t="shared" si="1"/>
        <v>22497254.839715317</v>
      </c>
    </row>
    <row r="52" spans="1:10" x14ac:dyDescent="0.25">
      <c r="A52" s="41">
        <v>47</v>
      </c>
      <c r="B52" s="42">
        <v>2.5000000000000001E-2</v>
      </c>
      <c r="C52" s="42">
        <f t="shared" si="2"/>
        <v>330997.66869513522</v>
      </c>
      <c r="D52" s="42">
        <f t="shared" si="3"/>
        <v>29017865.652194664</v>
      </c>
      <c r="E52" s="2">
        <f>Coûts!$B$2*1.5/((1+B52)^A52)</f>
        <v>14245.783078433982</v>
      </c>
      <c r="F52" s="44">
        <f t="shared" si="4"/>
        <v>6203858.9268626422</v>
      </c>
      <c r="G52" s="45">
        <f t="shared" si="0"/>
        <v>4.6773896689603331</v>
      </c>
      <c r="H52" s="46">
        <f t="shared" si="1"/>
        <v>22814006.725332022</v>
      </c>
    </row>
    <row r="53" spans="1:10" x14ac:dyDescent="0.25">
      <c r="A53" s="15">
        <v>48</v>
      </c>
      <c r="B53" s="1">
        <v>2.5000000000000001E-2</v>
      </c>
      <c r="C53" s="1">
        <f t="shared" si="2"/>
        <v>322924.55482452217</v>
      </c>
      <c r="D53" s="1">
        <f t="shared" si="3"/>
        <v>29340790.207019188</v>
      </c>
      <c r="E53" s="2">
        <f>Coûts!$B$2*1.5/((1+B53)^A53)</f>
        <v>13898.324954569742</v>
      </c>
      <c r="F53" s="14">
        <f t="shared" si="4"/>
        <v>6217757.2518172115</v>
      </c>
      <c r="G53" s="36">
        <f t="shared" si="0"/>
        <v>4.7188703287578493</v>
      </c>
      <c r="H53" s="37">
        <f t="shared" si="1"/>
        <v>23123032.955201976</v>
      </c>
    </row>
    <row r="54" spans="1:10" x14ac:dyDescent="0.25">
      <c r="A54" s="15">
        <v>49</v>
      </c>
      <c r="B54" s="1">
        <v>1.4999999999999999E-2</v>
      </c>
      <c r="C54" s="1">
        <f t="shared" si="2"/>
        <v>509343.23009727034</v>
      </c>
      <c r="D54" s="1">
        <f t="shared" si="3"/>
        <v>29850133.437116459</v>
      </c>
      <c r="E54" s="2">
        <f>Coûts!$B$2*1.5/((1+B54)^A54)</f>
        <v>21921.583910361976</v>
      </c>
      <c r="F54" s="14">
        <f t="shared" si="4"/>
        <v>6239678.8357275734</v>
      </c>
      <c r="G54" s="36">
        <f t="shared" si="0"/>
        <v>4.7839214522065712</v>
      </c>
      <c r="H54" s="37">
        <f t="shared" si="1"/>
        <v>23610454.601388887</v>
      </c>
    </row>
    <row r="55" spans="1:10" s="72" customFormat="1" x14ac:dyDescent="0.25">
      <c r="A55" s="73">
        <v>50</v>
      </c>
      <c r="B55" s="73">
        <v>1.4999999999999999E-2</v>
      </c>
      <c r="C55" s="74">
        <f t="shared" si="2"/>
        <v>501815.99024361605</v>
      </c>
      <c r="D55" s="74">
        <f t="shared" si="3"/>
        <v>30351949.427360076</v>
      </c>
      <c r="E55" s="2">
        <f>Coûts!$B$2*1.5/((1+B55)^A55)</f>
        <v>21597.619616120173</v>
      </c>
      <c r="F55" s="76">
        <f t="shared" si="4"/>
        <v>6261276.4553436935</v>
      </c>
      <c r="G55" s="77">
        <f t="shared" si="0"/>
        <v>4.8475657709469404</v>
      </c>
      <c r="H55" s="78">
        <f t="shared" si="1"/>
        <v>24090672.972016383</v>
      </c>
    </row>
    <row r="56" spans="1:10" x14ac:dyDescent="0.25">
      <c r="A56" s="15">
        <v>51</v>
      </c>
      <c r="B56" s="1">
        <v>1.4999999999999999E-2</v>
      </c>
      <c r="C56" s="1">
        <f t="shared" si="2"/>
        <v>494399.9903877991</v>
      </c>
      <c r="D56" s="1">
        <f t="shared" si="3"/>
        <v>30846349.417747874</v>
      </c>
      <c r="E56" s="2">
        <f>Coûts!$B$2*1.5/((1+B56)^A56)</f>
        <v>21278.442971546971</v>
      </c>
      <c r="F56" s="14">
        <f t="shared" si="4"/>
        <v>6282554.8983152406</v>
      </c>
      <c r="G56" s="36">
        <f t="shared" si="0"/>
        <v>4.9098416037748871</v>
      </c>
      <c r="H56" s="37">
        <f t="shared" si="1"/>
        <v>24563794.519432634</v>
      </c>
    </row>
    <row r="57" spans="1:10" x14ac:dyDescent="0.25">
      <c r="A57" s="15">
        <v>52</v>
      </c>
      <c r="B57" s="1">
        <v>1.4999999999999999E-2</v>
      </c>
      <c r="C57" s="1">
        <f t="shared" si="2"/>
        <v>487093.58658896486</v>
      </c>
      <c r="D57" s="1">
        <f t="shared" si="3"/>
        <v>31333443.004336838</v>
      </c>
      <c r="E57" s="2">
        <f>Coûts!$B$2*1.5/((1+B57)^A57)</f>
        <v>20963.983223198993</v>
      </c>
      <c r="F57" s="14">
        <f t="shared" si="4"/>
        <v>6303518.8815384395</v>
      </c>
      <c r="G57" s="36">
        <f t="shared" si="0"/>
        <v>4.9707859361071005</v>
      </c>
      <c r="H57" s="37">
        <f t="shared" si="1"/>
        <v>25029924.122798398</v>
      </c>
    </row>
    <row r="58" spans="1:10" x14ac:dyDescent="0.25">
      <c r="A58" s="15">
        <v>53</v>
      </c>
      <c r="B58" s="1">
        <v>1.4999999999999999E-2</v>
      </c>
      <c r="C58" s="1">
        <f t="shared" si="2"/>
        <v>479895.15920095064</v>
      </c>
      <c r="D58" s="1">
        <f t="shared" si="3"/>
        <v>31813338.163537789</v>
      </c>
      <c r="E58" s="2">
        <f>Coûts!$B$2*1.5/((1+B58)^A58)</f>
        <v>20654.170663250243</v>
      </c>
      <c r="F58" s="14">
        <f t="shared" si="4"/>
        <v>6324173.0522016902</v>
      </c>
      <c r="G58" s="36">
        <f t="shared" si="0"/>
        <v>5.0304344775104362</v>
      </c>
      <c r="H58" s="37">
        <f t="shared" si="1"/>
        <v>25489165.111336097</v>
      </c>
    </row>
    <row r="59" spans="1:10" x14ac:dyDescent="0.25">
      <c r="A59" s="15">
        <v>54</v>
      </c>
      <c r="B59" s="1">
        <v>1.4999999999999999E-2</v>
      </c>
      <c r="C59" s="1">
        <f t="shared" si="2"/>
        <v>472803.11251325201</v>
      </c>
      <c r="D59" s="1">
        <f t="shared" si="3"/>
        <v>32286141.276051041</v>
      </c>
      <c r="E59" s="2">
        <f>Coûts!$B$2*1.5/((1+B59)^A59)</f>
        <v>20348.936614039652</v>
      </c>
      <c r="F59" s="14">
        <f t="shared" si="4"/>
        <v>6344521.9888157295</v>
      </c>
      <c r="G59" s="36">
        <f t="shared" si="0"/>
        <v>5.0888217162720535</v>
      </c>
      <c r="H59" s="37">
        <f t="shared" si="1"/>
        <v>25941619.287235312</v>
      </c>
    </row>
    <row r="60" spans="1:10" x14ac:dyDescent="0.25">
      <c r="A60" s="41">
        <v>55</v>
      </c>
      <c r="B60" s="1">
        <v>1.4999999999999999E-2</v>
      </c>
      <c r="C60" s="1">
        <f t="shared" si="2"/>
        <v>465815.87439729262</v>
      </c>
      <c r="D60" s="1">
        <f t="shared" si="3"/>
        <v>32751957.150448333</v>
      </c>
      <c r="E60" s="2">
        <f>Coûts!$B$2*1.5/((1+B60)^A60)</f>
        <v>20048.213412846948</v>
      </c>
      <c r="F60" s="14">
        <f t="shared" si="4"/>
        <v>6364570.2022285769</v>
      </c>
      <c r="G60" s="36">
        <f t="shared" si="0"/>
        <v>5.1459809711864155</v>
      </c>
      <c r="H60" s="37">
        <f t="shared" si="1"/>
        <v>26387386.948219758</v>
      </c>
    </row>
    <row r="61" spans="1:10" x14ac:dyDescent="0.25">
      <c r="A61" s="15">
        <v>56</v>
      </c>
      <c r="B61" s="1">
        <v>1.4999999999999999E-2</v>
      </c>
      <c r="C61" s="1">
        <f t="shared" si="2"/>
        <v>458931.89595792379</v>
      </c>
      <c r="D61" s="1">
        <f t="shared" si="3"/>
        <v>33210889.046406258</v>
      </c>
      <c r="E61" s="2">
        <f>Coûts!$B$2*1.5/((1+B61)^A61)</f>
        <v>19751.934396893546</v>
      </c>
      <c r="F61" s="14">
        <f t="shared" si="4"/>
        <v>6384322.1366254706</v>
      </c>
      <c r="G61" s="36">
        <f t="shared" si="0"/>
        <v>5.2019444407234081</v>
      </c>
      <c r="H61" s="37">
        <f t="shared" si="1"/>
        <v>26826566.909780785</v>
      </c>
    </row>
    <row r="62" spans="1:10" x14ac:dyDescent="0.25">
      <c r="A62" s="41">
        <v>57</v>
      </c>
      <c r="B62" s="1">
        <v>1.4999999999999999E-2</v>
      </c>
      <c r="C62" s="1">
        <f t="shared" si="2"/>
        <v>452149.65119007276</v>
      </c>
      <c r="D62" s="1">
        <f t="shared" si="3"/>
        <v>33663038.697596334</v>
      </c>
      <c r="E62" s="2">
        <f>Coûts!$B$2*1.5/((1+B62)^A62)</f>
        <v>19460.033888565074</v>
      </c>
      <c r="F62" s="14">
        <f t="shared" si="4"/>
        <v>6403782.170514036</v>
      </c>
      <c r="G62" s="36">
        <f t="shared" si="0"/>
        <v>5.2567432497308353</v>
      </c>
      <c r="H62" s="37">
        <f t="shared" si="1"/>
        <v>27259256.527082298</v>
      </c>
    </row>
    <row r="63" spans="1:10" x14ac:dyDescent="0.25">
      <c r="A63" s="15">
        <v>58</v>
      </c>
      <c r="B63" s="1">
        <v>1.4999999999999999E-2</v>
      </c>
      <c r="C63" s="1">
        <f t="shared" si="2"/>
        <v>445467.63664046582</v>
      </c>
      <c r="D63" s="1">
        <f t="shared" si="3"/>
        <v>34108506.334236801</v>
      </c>
      <c r="E63" s="2">
        <f>Coûts!$B$2*1.5/((1+B63)^A63)</f>
        <v>19172.447180852294</v>
      </c>
      <c r="F63" s="14">
        <f t="shared" si="4"/>
        <v>6422954.6176948883</v>
      </c>
      <c r="G63" s="36">
        <f t="shared" si="0"/>
        <v>5.3104074938144095</v>
      </c>
      <c r="H63" s="37">
        <f t="shared" si="1"/>
        <v>27685551.716541912</v>
      </c>
    </row>
    <row r="64" spans="1:10" x14ac:dyDescent="0.25">
      <c r="A64" s="15">
        <v>59</v>
      </c>
      <c r="B64" s="1">
        <v>1.4999999999999999E-2</v>
      </c>
      <c r="C64" s="1">
        <f t="shared" si="2"/>
        <v>438884.37107435061</v>
      </c>
      <c r="D64" s="1">
        <f t="shared" si="3"/>
        <v>34547390.705311149</v>
      </c>
      <c r="E64" s="2">
        <f>Coûts!$B$2*1.5/((1+B64)^A64)</f>
        <v>18889.110523007184</v>
      </c>
      <c r="F64" s="14">
        <f t="shared" si="4"/>
        <v>6441843.7282178951</v>
      </c>
      <c r="G64" s="36">
        <f t="shared" si="0"/>
        <v>5.3629662815289247</v>
      </c>
      <c r="H64" s="37">
        <f t="shared" si="1"/>
        <v>28105546.977093253</v>
      </c>
    </row>
    <row r="65" spans="1:8" x14ac:dyDescent="0.25">
      <c r="A65" s="15">
        <v>60</v>
      </c>
      <c r="B65" s="1">
        <v>1.4999999999999999E-2</v>
      </c>
      <c r="C65" s="1">
        <f t="shared" si="2"/>
        <v>432398.39514714357</v>
      </c>
      <c r="D65" s="1">
        <f t="shared" si="3"/>
        <v>34979789.100458294</v>
      </c>
      <c r="E65" s="2">
        <f>Coûts!$B$2*1.5/((1+B65)^A65)</f>
        <v>18609.961106411029</v>
      </c>
      <c r="F65" s="14">
        <f t="shared" si="4"/>
        <v>6460453.6893243063</v>
      </c>
      <c r="G65" s="36">
        <f t="shared" si="0"/>
        <v>5.4144477745055708</v>
      </c>
      <c r="H65" s="37">
        <f t="shared" si="1"/>
        <v>28519335.41113399</v>
      </c>
    </row>
    <row r="66" spans="1:8" x14ac:dyDescent="0.25">
      <c r="A66" s="15">
        <v>61</v>
      </c>
      <c r="B66" s="1">
        <v>1.4999999999999999E-2</v>
      </c>
      <c r="C66" s="1">
        <f t="shared" si="2"/>
        <v>426008.27108092961</v>
      </c>
      <c r="D66" s="1">
        <f t="shared" si="3"/>
        <v>35405797.37153922</v>
      </c>
      <c r="E66" s="2">
        <f>Coûts!$B$2*1.5/((1+B66)^A66)</f>
        <v>18334.937050651257</v>
      </c>
      <c r="F66" s="14">
        <f t="shared" si="4"/>
        <v>6478788.6263749572</v>
      </c>
      <c r="G66" s="36">
        <f t="shared" si="0"/>
        <v>5.4648792256322833</v>
      </c>
      <c r="H66" s="37">
        <f t="shared" si="1"/>
        <v>28927008.745164264</v>
      </c>
    </row>
    <row r="67" spans="1:8" x14ac:dyDescent="0.25">
      <c r="A67" s="15">
        <v>62</v>
      </c>
      <c r="B67" s="1">
        <v>1.4999999999999999E-2</v>
      </c>
      <c r="C67" s="1">
        <f t="shared" si="2"/>
        <v>419712.58234574361</v>
      </c>
      <c r="D67" s="1">
        <f t="shared" si="3"/>
        <v>35825509.953884967</v>
      </c>
      <c r="E67" s="2">
        <f>Coûts!$B$2*1.5/((1+B67)^A67)</f>
        <v>18063.9773898042</v>
      </c>
      <c r="F67" s="14">
        <f t="shared" si="4"/>
        <v>6496852.6037647612</v>
      </c>
      <c r="G67" s="36">
        <f t="shared" si="0"/>
        <v>5.5142870153965005</v>
      </c>
      <c r="H67" s="37">
        <f t="shared" si="1"/>
        <v>29328657.350120205</v>
      </c>
    </row>
    <row r="68" spans="1:8" x14ac:dyDescent="0.25">
      <c r="A68" s="15">
        <v>63</v>
      </c>
      <c r="B68" s="1">
        <v>1.4999999999999999E-2</v>
      </c>
      <c r="C68" s="1">
        <f t="shared" si="2"/>
        <v>413509.93334556022</v>
      </c>
      <c r="D68" s="1">
        <f t="shared" si="3"/>
        <v>36239019.88723053</v>
      </c>
      <c r="E68" s="2">
        <f>Coûts!$B$2*1.5/((1+B68)^A68)</f>
        <v>17797.022058920396</v>
      </c>
      <c r="F68" s="14">
        <f t="shared" si="4"/>
        <v>6514649.6258236812</v>
      </c>
      <c r="G68" s="36">
        <f t="shared" si="0"/>
        <v>5.5626966864927354</v>
      </c>
      <c r="H68" s="37">
        <f t="shared" si="1"/>
        <v>29724370.26140685</v>
      </c>
    </row>
    <row r="69" spans="1:8" x14ac:dyDescent="0.25">
      <c r="A69" s="15">
        <v>64</v>
      </c>
      <c r="B69" s="1">
        <v>1.4999999999999999E-2</v>
      </c>
      <c r="C69" s="1">
        <f t="shared" si="2"/>
        <v>407398.94910892635</v>
      </c>
      <c r="D69" s="1">
        <f t="shared" si="3"/>
        <v>36646418.836339459</v>
      </c>
      <c r="E69" s="2">
        <f>Coûts!$B$2*1.5/((1+B69)^A69)</f>
        <v>17534.01188070975</v>
      </c>
      <c r="F69" s="14">
        <f t="shared" si="4"/>
        <v>6532183.637704391</v>
      </c>
      <c r="G69" s="36">
        <f t="shared" si="0"/>
        <v>5.6101329767909176</v>
      </c>
      <c r="H69" s="37">
        <f t="shared" si="1"/>
        <v>30114235.198635068</v>
      </c>
    </row>
    <row r="70" spans="1:8" x14ac:dyDescent="0.25">
      <c r="A70" s="15">
        <v>65</v>
      </c>
      <c r="B70" s="1">
        <v>1.4999999999999999E-2</v>
      </c>
      <c r="C70" s="1">
        <f t="shared" si="2"/>
        <v>401378.27498416393</v>
      </c>
      <c r="D70" s="1">
        <f t="shared" si="3"/>
        <v>37047797.111323625</v>
      </c>
      <c r="E70" s="2">
        <f>Coûts!$B$2*1.5/((1+B70)^A70)</f>
        <v>17274.888552423399</v>
      </c>
      <c r="F70" s="14">
        <f t="shared" si="4"/>
        <v>6549458.5262568146</v>
      </c>
      <c r="G70" s="36">
        <f t="shared" si="0"/>
        <v>5.6566198507554182</v>
      </c>
      <c r="H70" s="37">
        <f t="shared" si="1"/>
        <v>30498338.58506681</v>
      </c>
    </row>
    <row r="71" spans="1:8" x14ac:dyDescent="0.25">
      <c r="A71" s="15">
        <v>66</v>
      </c>
      <c r="B71" s="1">
        <v>1.4999999999999999E-2</v>
      </c>
      <c r="C71" s="1">
        <f t="shared" si="2"/>
        <v>395446.57633907784</v>
      </c>
      <c r="D71" s="1">
        <f t="shared" si="3"/>
        <v>37443243.687662706</v>
      </c>
      <c r="E71" s="2">
        <f>Coûts!$B$2*1.5/((1+B71)^A71)</f>
        <v>17019.594632929464</v>
      </c>
      <c r="F71" s="14">
        <f t="shared" si="4"/>
        <v>6566478.1208897438</v>
      </c>
      <c r="G71" s="36">
        <f t="shared" ref="G71:G105" si="5">D71/F71</f>
        <v>5.7021805293991026</v>
      </c>
      <c r="H71" s="37">
        <f t="shared" ref="H71:H105" si="6">D71-F71</f>
        <v>30876765.56677296</v>
      </c>
    </row>
    <row r="72" spans="1:8" x14ac:dyDescent="0.25">
      <c r="A72" s="15">
        <v>67</v>
      </c>
      <c r="B72" s="1">
        <v>1.4999999999999999E-2</v>
      </c>
      <c r="C72" s="1">
        <f t="shared" ref="C72:C105" si="7">$B$2/((1+B72)^A72)</f>
        <v>389602.53826510138</v>
      </c>
      <c r="D72" s="1">
        <f t="shared" ref="D72:D105" si="8">D71+C72</f>
        <v>37832846.225927807</v>
      </c>
      <c r="E72" s="2">
        <f>Coûts!$B$2*1.5/((1+B72)^A72)</f>
        <v>16768.073529979767</v>
      </c>
      <c r="F72" s="14">
        <f t="shared" ref="F72:F104" si="9">F71+E72</f>
        <v>6583246.1944197239</v>
      </c>
      <c r="G72" s="36">
        <f t="shared" si="5"/>
        <v>5.7468375188515273</v>
      </c>
      <c r="H72" s="37">
        <f t="shared" si="6"/>
        <v>31249600.031508084</v>
      </c>
    </row>
    <row r="73" spans="1:8" x14ac:dyDescent="0.25">
      <c r="A73" s="15">
        <v>68</v>
      </c>
      <c r="B73" s="1">
        <v>1.4999999999999999E-2</v>
      </c>
      <c r="C73" s="1">
        <f t="shared" si="7"/>
        <v>383844.86528581422</v>
      </c>
      <c r="D73" s="1">
        <f t="shared" si="8"/>
        <v>38216691.091213621</v>
      </c>
      <c r="E73" s="2">
        <f>Coûts!$B$2*1.5/((1+B73)^A73)</f>
        <v>16520.269487664798</v>
      </c>
      <c r="F73" s="14">
        <f t="shared" si="9"/>
        <v>6599766.463907389</v>
      </c>
      <c r="G73" s="36">
        <f t="shared" si="5"/>
        <v>5.7906126376155811</v>
      </c>
      <c r="H73" s="37">
        <f t="shared" si="6"/>
        <v>31616924.62730623</v>
      </c>
    </row>
    <row r="74" spans="1:8" x14ac:dyDescent="0.25">
      <c r="A74" s="41">
        <v>69</v>
      </c>
      <c r="B74" s="1">
        <v>1.4999999999999999E-2</v>
      </c>
      <c r="C74" s="42">
        <f t="shared" si="7"/>
        <v>378172.28106976772</v>
      </c>
      <c r="D74" s="42">
        <f t="shared" si="8"/>
        <v>38594863.372283392</v>
      </c>
      <c r="E74" s="2">
        <f>Coûts!$B$2*1.5/((1+B74)^A74)</f>
        <v>16276.12757405399</v>
      </c>
      <c r="F74" s="44">
        <f t="shared" si="9"/>
        <v>6616042.5914814426</v>
      </c>
      <c r="G74" s="45">
        <f t="shared" si="5"/>
        <v>5.8335270425823174</v>
      </c>
      <c r="H74" s="37">
        <f t="shared" si="6"/>
        <v>31978820.780801948</v>
      </c>
    </row>
    <row r="75" spans="1:8" x14ac:dyDescent="0.25">
      <c r="A75" s="15">
        <v>70</v>
      </c>
      <c r="B75" s="1">
        <v>1.4999999999999999E-2</v>
      </c>
      <c r="C75" s="1">
        <f t="shared" si="7"/>
        <v>372583.52814755449</v>
      </c>
      <c r="D75" s="1">
        <f t="shared" si="8"/>
        <v>38967446.900430948</v>
      </c>
      <c r="E75" s="2">
        <f>Coûts!$B$2*1.5/((1+B75)^A75)</f>
        <v>16035.593669018712</v>
      </c>
      <c r="F75" s="14">
        <f t="shared" si="9"/>
        <v>6632078.1851504613</v>
      </c>
      <c r="G75" s="36">
        <f t="shared" si="5"/>
        <v>5.8756012538695508</v>
      </c>
      <c r="H75" s="37">
        <f t="shared" si="6"/>
        <v>32335368.715280488</v>
      </c>
    </row>
    <row r="76" spans="1:8" x14ac:dyDescent="0.25">
      <c r="A76" s="15">
        <v>71</v>
      </c>
      <c r="B76" s="1">
        <v>1.4999999999999999E-2</v>
      </c>
      <c r="C76" s="1">
        <f t="shared" si="7"/>
        <v>367077.36763305869</v>
      </c>
      <c r="D76" s="1">
        <f t="shared" si="8"/>
        <v>39334524.268064007</v>
      </c>
      <c r="E76" s="2">
        <f>Coûts!$B$2*1.5/((1+B76)^A76)</f>
        <v>15798.614452235188</v>
      </c>
      <c r="F76" s="14">
        <f t="shared" si="9"/>
        <v>6647876.7996026967</v>
      </c>
      <c r="G76" s="36">
        <f t="shared" si="5"/>
        <v>5.9168551785458465</v>
      </c>
      <c r="H76" s="37">
        <f t="shared" si="6"/>
        <v>32686647.468461312</v>
      </c>
    </row>
    <row r="77" spans="1:8" x14ac:dyDescent="0.25">
      <c r="A77" s="15">
        <v>72</v>
      </c>
      <c r="B77" s="1">
        <v>1.4999999999999999E-2</v>
      </c>
      <c r="C77" s="1">
        <f t="shared" si="7"/>
        <v>361652.5789488263</v>
      </c>
      <c r="D77" s="1">
        <f t="shared" si="8"/>
        <v>39696176.847012833</v>
      </c>
      <c r="E77" s="2">
        <f>Coûts!$B$2*1.5/((1+B77)^A77)</f>
        <v>15565.137391364718</v>
      </c>
      <c r="F77" s="14">
        <f t="shared" si="9"/>
        <v>6663441.9369940618</v>
      </c>
      <c r="G77" s="36">
        <f t="shared" si="5"/>
        <v>5.957308133297869</v>
      </c>
      <c r="H77" s="37">
        <f t="shared" si="6"/>
        <v>33032734.910018772</v>
      </c>
    </row>
    <row r="78" spans="1:8" x14ac:dyDescent="0.25">
      <c r="A78" s="15">
        <v>73</v>
      </c>
      <c r="B78" s="1">
        <v>1.4999999999999999E-2</v>
      </c>
      <c r="C78" s="1">
        <f t="shared" si="7"/>
        <v>356307.95955549396</v>
      </c>
      <c r="D78" s="1">
        <f t="shared" si="8"/>
        <v>40052484.806568325</v>
      </c>
      <c r="E78" s="2">
        <f>Coûts!$B$2*1.5/((1+B78)^A78)</f>
        <v>15335.110730408591</v>
      </c>
      <c r="F78" s="14">
        <f t="shared" si="9"/>
        <v>6678777.0477244705</v>
      </c>
      <c r="G78" s="36">
        <f t="shared" si="5"/>
        <v>5.9969788660956462</v>
      </c>
      <c r="H78" s="37">
        <f t="shared" si="6"/>
        <v>33373707.758843854</v>
      </c>
    </row>
    <row r="79" spans="1:8" x14ac:dyDescent="0.25">
      <c r="A79" s="15">
        <v>74</v>
      </c>
      <c r="B79" s="1">
        <v>1.4999999999999999E-2</v>
      </c>
      <c r="C79" s="1">
        <f t="shared" si="7"/>
        <v>351042.32468521572</v>
      </c>
      <c r="D79" s="1">
        <f t="shared" si="8"/>
        <v>40403527.131253541</v>
      </c>
      <c r="E79" s="2">
        <f>Coûts!$B$2*1.5/((1+B79)^A79)</f>
        <v>15108.483478235066</v>
      </c>
      <c r="F79" s="14">
        <f t="shared" si="9"/>
        <v>6693885.5312027056</v>
      </c>
      <c r="G79" s="36">
        <f t="shared" si="5"/>
        <v>6.0358855769071011</v>
      </c>
      <c r="H79" s="37">
        <f t="shared" si="6"/>
        <v>33709641.600050837</v>
      </c>
    </row>
    <row r="80" spans="1:8" x14ac:dyDescent="0.25">
      <c r="A80" s="41">
        <v>75</v>
      </c>
      <c r="B80" s="1">
        <v>1.4999999999999999E-2</v>
      </c>
      <c r="C80" s="42">
        <f t="shared" si="7"/>
        <v>345854.50707903033</v>
      </c>
      <c r="D80" s="42">
        <f t="shared" si="8"/>
        <v>40749381.638332568</v>
      </c>
      <c r="E80" s="2">
        <f>Coûts!$B$2*1.5/((1+B80)^A80)</f>
        <v>14885.205397275929</v>
      </c>
      <c r="F80" s="44">
        <f t="shared" si="9"/>
        <v>6708770.7365999818</v>
      </c>
      <c r="G80" s="45">
        <f t="shared" si="5"/>
        <v>6.0740459375102205</v>
      </c>
      <c r="H80" s="37">
        <f t="shared" si="6"/>
        <v>34040610.901732586</v>
      </c>
    </row>
    <row r="81" spans="1:8" x14ac:dyDescent="0.25">
      <c r="A81" s="15">
        <v>76</v>
      </c>
      <c r="B81" s="1">
        <v>1.4999999999999999E-2</v>
      </c>
      <c r="C81" s="1">
        <f t="shared" si="7"/>
        <v>340743.35672810877</v>
      </c>
      <c r="D81" s="1">
        <f t="shared" si="8"/>
        <v>41090124.995060675</v>
      </c>
      <c r="E81" s="2">
        <f>Coûts!$B$2*1.5/((1+B81)^A81)</f>
        <v>14665.226992390082</v>
      </c>
      <c r="F81" s="14">
        <f t="shared" si="9"/>
        <v>6723435.9635923719</v>
      </c>
      <c r="G81" s="36">
        <f t="shared" si="5"/>
        <v>6.1114771104484467</v>
      </c>
      <c r="H81" s="37">
        <f t="shared" si="6"/>
        <v>34366689.031468302</v>
      </c>
    </row>
    <row r="82" spans="1:8" x14ac:dyDescent="0.25">
      <c r="A82" s="15">
        <v>77</v>
      </c>
      <c r="B82" s="1">
        <v>1.4999999999999999E-2</v>
      </c>
      <c r="C82" s="1">
        <f t="shared" si="7"/>
        <v>335707.74061882641</v>
      </c>
      <c r="D82" s="1">
        <f t="shared" si="8"/>
        <v>41425832.7356795</v>
      </c>
      <c r="E82" s="2">
        <f>Coûts!$B$2*1.5/((1+B82)^A82)</f>
        <v>14448.499499891706</v>
      </c>
      <c r="F82" s="14">
        <f t="shared" si="9"/>
        <v>6737884.4630922638</v>
      </c>
      <c r="G82" s="36">
        <f t="shared" si="5"/>
        <v>6.148195767172246</v>
      </c>
      <c r="H82" s="37">
        <f t="shared" si="6"/>
        <v>34687948.27258724</v>
      </c>
    </row>
    <row r="83" spans="1:8" x14ac:dyDescent="0.25">
      <c r="A83" s="15">
        <v>78</v>
      </c>
      <c r="B83" s="1">
        <v>1.4999999999999999E-2</v>
      </c>
      <c r="C83" s="1">
        <f t="shared" si="7"/>
        <v>330746.54248160246</v>
      </c>
      <c r="D83" s="1">
        <f t="shared" si="8"/>
        <v>41756579.278161101</v>
      </c>
      <c r="E83" s="2">
        <f>Coûts!$B$2*1.5/((1+B83)^A83)</f>
        <v>14234.9748767406</v>
      </c>
      <c r="F83" s="14">
        <f t="shared" si="9"/>
        <v>6752119.4379690047</v>
      </c>
      <c r="G83" s="36">
        <f t="shared" si="5"/>
        <v>6.1842181054073917</v>
      </c>
      <c r="H83" s="37">
        <f t="shared" si="6"/>
        <v>35004459.840192094</v>
      </c>
    </row>
    <row r="84" spans="1:8" x14ac:dyDescent="0.25">
      <c r="A84" s="15">
        <v>79</v>
      </c>
      <c r="B84" s="1">
        <v>1.4999999999999999E-2</v>
      </c>
      <c r="C84" s="1">
        <f t="shared" si="7"/>
        <v>325858.66254345072</v>
      </c>
      <c r="D84" s="1">
        <f t="shared" si="8"/>
        <v>42082437.940704554</v>
      </c>
      <c r="E84" s="2">
        <f>Coûts!$B$2*1.5/((1+B84)^A84)</f>
        <v>14024.605789892221</v>
      </c>
      <c r="F84" s="14">
        <f t="shared" si="9"/>
        <v>6766144.0437588971</v>
      </c>
      <c r="G84" s="36">
        <f t="shared" si="5"/>
        <v>6.2195598657881765</v>
      </c>
      <c r="H84" s="37">
        <f t="shared" si="6"/>
        <v>35316293.896945655</v>
      </c>
    </row>
    <row r="85" spans="1:8" x14ac:dyDescent="0.25">
      <c r="A85" s="15">
        <v>80</v>
      </c>
      <c r="B85" s="1">
        <v>1.4999999999999999E-2</v>
      </c>
      <c r="C85" s="1">
        <f t="shared" si="7"/>
        <v>321043.01728418801</v>
      </c>
      <c r="D85" s="1">
        <f t="shared" si="8"/>
        <v>42403480.957988739</v>
      </c>
      <c r="E85" s="2">
        <f>Coûts!$B$2*1.5/((1+B85)^A85)</f>
        <v>13817.345605805145</v>
      </c>
      <c r="F85" s="14">
        <f t="shared" si="9"/>
        <v>6779961.3893647026</v>
      </c>
      <c r="G85" s="36">
        <f t="shared" si="5"/>
        <v>6.2542363477916556</v>
      </c>
      <c r="H85" s="37">
        <f t="shared" si="6"/>
        <v>35623519.568624035</v>
      </c>
    </row>
    <row r="86" spans="1:8" x14ac:dyDescent="0.25">
      <c r="A86" s="15">
        <v>81</v>
      </c>
      <c r="B86" s="1">
        <v>1.4999999999999999E-2</v>
      </c>
      <c r="C86" s="1">
        <f t="shared" si="7"/>
        <v>316298.53919624432</v>
      </c>
      <c r="D86" s="1">
        <f t="shared" si="8"/>
        <v>42719779.497184984</v>
      </c>
      <c r="E86" s="2">
        <f>Coûts!$B$2*1.5/((1+B86)^A86)</f>
        <v>13613.148380103592</v>
      </c>
      <c r="F86" s="14">
        <f t="shared" si="9"/>
        <v>6793574.5377448061</v>
      </c>
      <c r="G86" s="36">
        <f t="shared" si="5"/>
        <v>6.2882624250070034</v>
      </c>
      <c r="H86" s="37">
        <f t="shared" si="6"/>
        <v>35926204.959440179</v>
      </c>
    </row>
    <row r="87" spans="1:8" x14ac:dyDescent="0.25">
      <c r="A87" s="15">
        <v>82</v>
      </c>
      <c r="B87" s="1">
        <v>1.4999999999999999E-2</v>
      </c>
      <c r="C87" s="1">
        <f t="shared" si="7"/>
        <v>311624.176548024</v>
      </c>
      <c r="D87" s="1">
        <f t="shared" si="8"/>
        <v>43031403.673733011</v>
      </c>
      <c r="E87" s="2">
        <f>Coûts!$B$2*1.5/((1+B87)^A87)</f>
        <v>13411.968847392704</v>
      </c>
      <c r="F87" s="14">
        <f t="shared" si="9"/>
        <v>6806986.5065921992</v>
      </c>
      <c r="G87" s="36">
        <f t="shared" si="5"/>
        <v>6.3216525597721427</v>
      </c>
      <c r="H87" s="37">
        <f t="shared" si="6"/>
        <v>36224417.167140812</v>
      </c>
    </row>
    <row r="88" spans="1:8" x14ac:dyDescent="0.25">
      <c r="A88" s="15">
        <v>83</v>
      </c>
      <c r="B88" s="1">
        <v>1.4999999999999999E-2</v>
      </c>
      <c r="C88" s="1">
        <f t="shared" si="7"/>
        <v>307018.8931507626</v>
      </c>
      <c r="D88" s="1">
        <f t="shared" si="8"/>
        <v>43338422.566883773</v>
      </c>
      <c r="E88" s="2">
        <f>Coûts!$B$2*1.5/((1+B88)^A88)</f>
        <v>13213.762411224341</v>
      </c>
      <c r="F88" s="14">
        <f t="shared" si="9"/>
        <v>6820200.2690034239</v>
      </c>
      <c r="G88" s="36">
        <f t="shared" si="5"/>
        <v>6.3544208172081191</v>
      </c>
      <c r="H88" s="37">
        <f t="shared" si="6"/>
        <v>36518222.297880352</v>
      </c>
    </row>
    <row r="89" spans="1:8" x14ac:dyDescent="0.25">
      <c r="A89" s="15">
        <v>84</v>
      </c>
      <c r="B89" s="1">
        <v>1.4999999999999999E-2</v>
      </c>
      <c r="C89" s="1">
        <f t="shared" si="7"/>
        <v>302481.66812883021</v>
      </c>
      <c r="D89" s="1">
        <f t="shared" si="8"/>
        <v>43640904.235012606</v>
      </c>
      <c r="E89" s="2">
        <f>Coûts!$B$2*1.5/((1+B89)^A89)</f>
        <v>13018.485134211176</v>
      </c>
      <c r="F89" s="14">
        <f t="shared" si="9"/>
        <v>6833218.7541376352</v>
      </c>
      <c r="G89" s="36">
        <f t="shared" si="5"/>
        <v>6.3865808786799434</v>
      </c>
      <c r="H89" s="37">
        <f t="shared" si="6"/>
        <v>36807685.480874971</v>
      </c>
    </row>
    <row r="90" spans="1:8" x14ac:dyDescent="0.25">
      <c r="A90" s="15">
        <v>85</v>
      </c>
      <c r="B90" s="1">
        <v>1.4999999999999999E-2</v>
      </c>
      <c r="C90" s="1">
        <f t="shared" si="7"/>
        <v>298011.49569342885</v>
      </c>
      <c r="D90" s="1">
        <f t="shared" si="8"/>
        <v>43938915.730706036</v>
      </c>
      <c r="E90" s="2">
        <f>Coûts!$B$2*1.5/((1+B90)^A90)</f>
        <v>12826.093728286874</v>
      </c>
      <c r="F90" s="14">
        <f t="shared" si="9"/>
        <v>6846044.8478659224</v>
      </c>
      <c r="G90" s="36">
        <f t="shared" si="5"/>
        <v>6.4181460547111167</v>
      </c>
      <c r="H90" s="37">
        <f t="shared" si="6"/>
        <v>37092870.882840112</v>
      </c>
    </row>
    <row r="91" spans="1:8" x14ac:dyDescent="0.25">
      <c r="A91" s="15">
        <v>86</v>
      </c>
      <c r="B91" s="1">
        <v>1.4999999999999999E-2</v>
      </c>
      <c r="C91" s="1">
        <f t="shared" si="7"/>
        <v>293607.38491963438</v>
      </c>
      <c r="D91" s="1">
        <f t="shared" si="8"/>
        <v>44232523.115625672</v>
      </c>
      <c r="E91" s="2">
        <f>Coûts!$B$2*1.5/((1+B91)^A91)</f>
        <v>12636.545545110223</v>
      </c>
      <c r="F91" s="14">
        <f t="shared" si="9"/>
        <v>6858681.3934110329</v>
      </c>
      <c r="G91" s="36">
        <f t="shared" si="5"/>
        <v>6.4491292973775938</v>
      </c>
      <c r="H91" s="37">
        <f t="shared" si="6"/>
        <v>37373841.722214639</v>
      </c>
    </row>
    <row r="92" spans="1:8" x14ac:dyDescent="0.25">
      <c r="A92" s="15">
        <v>87</v>
      </c>
      <c r="B92" s="1">
        <v>1.4999999999999999E-2</v>
      </c>
      <c r="C92" s="1">
        <f t="shared" si="7"/>
        <v>289268.3595267334</v>
      </c>
      <c r="D92" s="1">
        <f t="shared" si="8"/>
        <v>44521791.475152403</v>
      </c>
      <c r="E92" s="2">
        <f>Coûts!$B$2*1.5/((1+B92)^A92)</f>
        <v>12449.798566611058</v>
      </c>
      <c r="F92" s="14">
        <f t="shared" si="9"/>
        <v>6871131.1919776443</v>
      </c>
      <c r="G92" s="36">
        <f t="shared" si="5"/>
        <v>6.4795432122055248</v>
      </c>
      <c r="H92" s="37">
        <f t="shared" si="6"/>
        <v>37650660.283174761</v>
      </c>
    </row>
    <row r="93" spans="1:8" x14ac:dyDescent="0.25">
      <c r="A93" s="15">
        <v>88</v>
      </c>
      <c r="B93" s="1">
        <v>1.4999999999999999E-2</v>
      </c>
      <c r="C93" s="1">
        <f t="shared" si="7"/>
        <v>284993.45766180637</v>
      </c>
      <c r="D93" s="1">
        <f t="shared" si="8"/>
        <v>44806784.932814211</v>
      </c>
      <c r="E93" s="2">
        <f>Coûts!$B$2*1.5/((1+B93)^A93)</f>
        <v>12265.811395675923</v>
      </c>
      <c r="F93" s="14">
        <f t="shared" si="9"/>
        <v>6883397.0033733202</v>
      </c>
      <c r="G93" s="36">
        <f t="shared" si="5"/>
        <v>6.5094000695958583</v>
      </c>
      <c r="H93" s="37">
        <f t="shared" si="6"/>
        <v>37923387.929440893</v>
      </c>
    </row>
    <row r="94" spans="1:8" x14ac:dyDescent="0.25">
      <c r="A94" s="15">
        <v>89</v>
      </c>
      <c r="B94" s="1">
        <v>1.4999999999999999E-2</v>
      </c>
      <c r="C94" s="1">
        <f t="shared" si="7"/>
        <v>280781.73168650875</v>
      </c>
      <c r="D94" s="1">
        <f t="shared" si="8"/>
        <v>45087566.664500721</v>
      </c>
      <c r="E94" s="2">
        <f>Coûts!$B$2*1.5/((1+B94)^A94)</f>
        <v>12084.543246971352</v>
      </c>
      <c r="F94" s="14">
        <f t="shared" si="9"/>
        <v>6895481.5466202917</v>
      </c>
      <c r="G94" s="36">
        <f t="shared" si="5"/>
        <v>6.5387118157976447</v>
      </c>
      <c r="H94" s="37">
        <f t="shared" si="6"/>
        <v>38192085.117880426</v>
      </c>
    </row>
    <row r="95" spans="1:8" x14ac:dyDescent="0.25">
      <c r="A95" s="15">
        <v>90</v>
      </c>
      <c r="B95" s="1">
        <v>1.4999999999999999E-2</v>
      </c>
      <c r="C95" s="1">
        <f t="shared" si="7"/>
        <v>276632.24796700373</v>
      </c>
      <c r="D95" s="1">
        <f t="shared" si="8"/>
        <v>45364198.912467726</v>
      </c>
      <c r="E95" s="2">
        <f>Coûts!$B$2*1.5/((1+B95)^A95)</f>
        <v>11905.953937902812</v>
      </c>
      <c r="F95" s="14">
        <f t="shared" si="9"/>
        <v>6907387.5005581947</v>
      </c>
      <c r="G95" s="36">
        <f t="shared" si="5"/>
        <v>6.5674900834507675</v>
      </c>
      <c r="H95" s="37">
        <f t="shared" si="6"/>
        <v>38456811.411909528</v>
      </c>
    </row>
    <row r="96" spans="1:8" x14ac:dyDescent="0.25">
      <c r="A96" s="15">
        <v>91</v>
      </c>
      <c r="B96" s="1">
        <v>1.4999999999999999E-2</v>
      </c>
      <c r="C96" s="1">
        <f t="shared" si="7"/>
        <v>272544.08666699874</v>
      </c>
      <c r="D96" s="1">
        <f t="shared" si="8"/>
        <v>45636742.999134727</v>
      </c>
      <c r="E96" s="2">
        <f>Coûts!$B$2*1.5/((1+B96)^A96)</f>
        <v>11730.003879707205</v>
      </c>
      <c r="F96" s="14">
        <f t="shared" si="9"/>
        <v>6919117.504437902</v>
      </c>
      <c r="G96" s="36">
        <f t="shared" si="5"/>
        <v>6.5957462017176978</v>
      </c>
      <c r="H96" s="37">
        <f t="shared" si="6"/>
        <v>38717625.494696826</v>
      </c>
    </row>
    <row r="97" spans="1:8" x14ac:dyDescent="0.25">
      <c r="A97" s="15">
        <v>92</v>
      </c>
      <c r="B97" s="1">
        <v>1.4999999999999999E-2</v>
      </c>
      <c r="C97" s="1">
        <f t="shared" si="7"/>
        <v>268516.34154384123</v>
      </c>
      <c r="D97" s="1">
        <f t="shared" si="8"/>
        <v>45905259.340678565</v>
      </c>
      <c r="E97" s="2">
        <f>Coûts!$B$2*1.5/((1+B97)^A97)</f>
        <v>11556.654068677051</v>
      </c>
      <c r="F97" s="14">
        <f t="shared" si="9"/>
        <v>6930674.1585065788</v>
      </c>
      <c r="G97" s="36">
        <f t="shared" si="5"/>
        <v>6.6234912060229112</v>
      </c>
      <c r="H97" s="37">
        <f t="shared" si="6"/>
        <v>38974585.182171986</v>
      </c>
    </row>
    <row r="98" spans="1:8" x14ac:dyDescent="0.25">
      <c r="A98" s="15">
        <v>93</v>
      </c>
      <c r="B98" s="1">
        <v>1.4999999999999999E-2</v>
      </c>
      <c r="C98" s="1">
        <f t="shared" si="7"/>
        <v>264548.11974762683</v>
      </c>
      <c r="D98" s="1">
        <f t="shared" si="8"/>
        <v>46169807.460426189</v>
      </c>
      <c r="E98" s="2">
        <f>Coûts!$B$2*1.5/((1+B98)^A98)</f>
        <v>11385.866077514336</v>
      </c>
      <c r="F98" s="14">
        <f t="shared" si="9"/>
        <v>6942060.0245840931</v>
      </c>
      <c r="G98" s="36">
        <f t="shared" si="5"/>
        <v>6.6507358474176081</v>
      </c>
      <c r="H98" s="37">
        <f t="shared" si="6"/>
        <v>39227747.435842097</v>
      </c>
    </row>
    <row r="99" spans="1:8" x14ac:dyDescent="0.25">
      <c r="A99" s="15">
        <v>94</v>
      </c>
      <c r="B99" s="1">
        <v>1.4999999999999999E-2</v>
      </c>
      <c r="C99" s="1">
        <f t="shared" si="7"/>
        <v>260638.54162327774</v>
      </c>
      <c r="D99" s="1">
        <f t="shared" si="8"/>
        <v>46430446.002049468</v>
      </c>
      <c r="E99" s="2">
        <f>Coûts!$B$2*1.5/((1+B99)^A99)</f>
        <v>11217.602046812159</v>
      </c>
      <c r="F99" s="14">
        <f t="shared" si="9"/>
        <v>6953277.6266309051</v>
      </c>
      <c r="G99" s="36">
        <f t="shared" si="5"/>
        <v>6.6774906015864879</v>
      </c>
      <c r="H99" s="37">
        <f t="shared" si="6"/>
        <v>39477168.375418566</v>
      </c>
    </row>
    <row r="100" spans="1:8" x14ac:dyDescent="0.25">
      <c r="A100" s="15">
        <v>95</v>
      </c>
      <c r="B100" s="1">
        <v>1.4999999999999999E-2</v>
      </c>
      <c r="C100" s="1">
        <f t="shared" si="7"/>
        <v>256786.74051554457</v>
      </c>
      <c r="D100" s="1">
        <f t="shared" si="8"/>
        <v>46687232.742565013</v>
      </c>
      <c r="E100" s="2">
        <f>Coûts!$B$2*1.5/((1+B100)^A100)</f>
        <v>11051.824676662225</v>
      </c>
      <c r="F100" s="14">
        <f t="shared" si="9"/>
        <v>6964329.4513075678</v>
      </c>
      <c r="G100" s="36">
        <f t="shared" si="5"/>
        <v>6.7037656775124823</v>
      </c>
      <c r="H100" s="37">
        <f t="shared" si="6"/>
        <v>39722903.291257448</v>
      </c>
    </row>
    <row r="101" spans="1:8" x14ac:dyDescent="0.25">
      <c r="A101" s="15">
        <v>96</v>
      </c>
      <c r="B101" s="1">
        <v>1.4999999999999999E-2</v>
      </c>
      <c r="C101" s="1">
        <f t="shared" si="7"/>
        <v>252991.86257689123</v>
      </c>
      <c r="D101" s="1">
        <f t="shared" si="8"/>
        <v>46940224.605141908</v>
      </c>
      <c r="E101" s="2">
        <f>Coûts!$B$2*1.5/((1+B101)^A101)</f>
        <v>10888.49721838643</v>
      </c>
      <c r="F101" s="14">
        <f t="shared" si="9"/>
        <v>6975217.948525954</v>
      </c>
      <c r="G101" s="36">
        <f t="shared" si="5"/>
        <v>6.7295710258145558</v>
      </c>
      <c r="H101" s="37">
        <f t="shared" si="6"/>
        <v>39965006.656615958</v>
      </c>
    </row>
    <row r="102" spans="1:8" x14ac:dyDescent="0.25">
      <c r="A102" s="15">
        <v>97</v>
      </c>
      <c r="B102" s="1">
        <v>1.4999999999999999E-2</v>
      </c>
      <c r="C102" s="1">
        <f t="shared" si="7"/>
        <v>249253.06657821804</v>
      </c>
      <c r="D102" s="1">
        <f t="shared" si="8"/>
        <v>47189477.671720125</v>
      </c>
      <c r="E102" s="2">
        <f>Coûts!$B$2*1.5/((1+B102)^A102)</f>
        <v>10727.583466390575</v>
      </c>
      <c r="F102" s="14">
        <f t="shared" si="9"/>
        <v>6985945.5319923442</v>
      </c>
      <c r="G102" s="36">
        <f t="shared" si="5"/>
        <v>6.754916346772891</v>
      </c>
      <c r="H102" s="37">
        <f t="shared" si="6"/>
        <v>40203532.139727779</v>
      </c>
    </row>
    <row r="103" spans="1:8" x14ac:dyDescent="0.25">
      <c r="A103" s="15">
        <v>98</v>
      </c>
      <c r="B103" s="1">
        <v>1.4999999999999999E-2</v>
      </c>
      <c r="C103" s="1">
        <f t="shared" si="7"/>
        <v>245569.52372238232</v>
      </c>
      <c r="D103" s="1">
        <f t="shared" si="8"/>
        <v>47435047.195442505</v>
      </c>
      <c r="E103" s="2">
        <f>Coûts!$B$2*1.5/((1+B103)^A103)</f>
        <v>10569.047750138498</v>
      </c>
      <c r="F103" s="14">
        <f t="shared" si="9"/>
        <v>6996514.5797424829</v>
      </c>
      <c r="G103" s="36">
        <f t="shared" si="5"/>
        <v>6.7798110980551147</v>
      </c>
      <c r="H103" s="37">
        <f t="shared" si="6"/>
        <v>40438532.615700021</v>
      </c>
    </row>
    <row r="104" spans="1:8" x14ac:dyDescent="0.25">
      <c r="A104" s="15">
        <v>99</v>
      </c>
      <c r="B104" s="1">
        <v>1.4999999999999999E-2</v>
      </c>
      <c r="C104" s="1">
        <f t="shared" si="7"/>
        <v>241940.41746047518</v>
      </c>
      <c r="D104" s="1">
        <f t="shared" si="8"/>
        <v>47676987.612902984</v>
      </c>
      <c r="E104" s="2">
        <f>Coûts!$B$2*1.5/((1+B104)^A104)</f>
        <v>10412.854926244825</v>
      </c>
      <c r="F104" s="14">
        <f t="shared" si="9"/>
        <v>7006927.4346687282</v>
      </c>
      <c r="G104" s="36">
        <f t="shared" si="5"/>
        <v>6.8042645021565074</v>
      </c>
      <c r="H104" s="37">
        <f t="shared" si="6"/>
        <v>40670060.178234257</v>
      </c>
    </row>
    <row r="105" spans="1:8" ht="13.8" thickBot="1" x14ac:dyDescent="0.3">
      <c r="A105" s="16">
        <v>100</v>
      </c>
      <c r="B105" s="1">
        <v>1.4999999999999999E-2</v>
      </c>
      <c r="C105" s="3">
        <f t="shared" si="7"/>
        <v>238364.94331081305</v>
      </c>
      <c r="D105" s="3">
        <f t="shared" si="8"/>
        <v>47915352.556213796</v>
      </c>
      <c r="E105" s="2">
        <f>Coûts!$B$2*1.5/((1+B105)^A105)</f>
        <v>10258.970370684559</v>
      </c>
      <c r="F105" s="17">
        <f>F104+E105</f>
        <v>7017186.4050394129</v>
      </c>
      <c r="G105" s="38">
        <f t="shared" si="5"/>
        <v>6.8282855535664897</v>
      </c>
      <c r="H105" s="39">
        <f t="shared" si="6"/>
        <v>40898166.151174381</v>
      </c>
    </row>
  </sheetData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18382-D7BB-4661-9128-D09DD7AB2F40}">
  <dimension ref="A1:J105"/>
  <sheetViews>
    <sheetView workbookViewId="0">
      <selection activeCell="B2" sqref="B2"/>
    </sheetView>
  </sheetViews>
  <sheetFormatPr baseColWidth="10" defaultColWidth="9.21875" defaultRowHeight="13.2" x14ac:dyDescent="0.25"/>
  <cols>
    <col min="1" max="1" width="11.44140625" customWidth="1"/>
    <col min="2" max="2" width="19.44140625" bestFit="1" customWidth="1"/>
    <col min="3" max="3" width="14.44140625" bestFit="1" customWidth="1"/>
    <col min="4" max="4" width="22.77734375" bestFit="1" customWidth="1"/>
    <col min="5" max="5" width="23.5546875" bestFit="1" customWidth="1"/>
    <col min="6" max="6" width="23.44140625" bestFit="1" customWidth="1"/>
    <col min="7" max="7" width="12" bestFit="1" customWidth="1"/>
    <col min="8" max="8" width="18.5546875" customWidth="1"/>
    <col min="9" max="256" width="11.44140625" customWidth="1"/>
  </cols>
  <sheetData>
    <row r="1" spans="1:8" x14ac:dyDescent="0.25">
      <c r="A1" s="21" t="s">
        <v>19</v>
      </c>
      <c r="B1" s="22">
        <f>Coûts!B1</f>
        <v>3303307.5</v>
      </c>
      <c r="C1" s="6"/>
      <c r="D1" s="6"/>
    </row>
    <row r="2" spans="1:8" ht="13.8" thickBot="1" x14ac:dyDescent="0.3">
      <c r="A2" s="23" t="s">
        <v>16</v>
      </c>
      <c r="B2" s="83">
        <f>DEMA!G24*0.5</f>
        <v>528222.15500000003</v>
      </c>
      <c r="C2" s="6"/>
      <c r="D2" s="6"/>
    </row>
    <row r="3" spans="1:8" ht="7.5" customHeight="1" x14ac:dyDescent="0.25"/>
    <row r="4" spans="1:8" ht="4.5" customHeight="1" thickBot="1" x14ac:dyDescent="0.3"/>
    <row r="5" spans="1:8" x14ac:dyDescent="0.25">
      <c r="A5" s="18" t="s">
        <v>20</v>
      </c>
      <c r="B5" s="19" t="s">
        <v>21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26</v>
      </c>
      <c r="H5" s="20" t="s">
        <v>27</v>
      </c>
    </row>
    <row r="6" spans="1:8" x14ac:dyDescent="0.25">
      <c r="A6" s="15">
        <v>1</v>
      </c>
      <c r="B6" s="1">
        <v>2.5000000000000001E-2</v>
      </c>
      <c r="C6" s="1">
        <f>$B$2/((1+B6)^A6)</f>
        <v>515338.68780487811</v>
      </c>
      <c r="D6" s="1">
        <f>C6</f>
        <v>515338.68780487811</v>
      </c>
      <c r="E6" s="2">
        <f>Coûts!$B$2/((1+B6)^A6)</f>
        <v>29572.829268292688</v>
      </c>
      <c r="F6" s="14">
        <f>B1+E6</f>
        <v>3332880.3292682925</v>
      </c>
      <c r="G6" s="36">
        <f>D6/F6</f>
        <v>0.15462261974405084</v>
      </c>
      <c r="H6" s="37">
        <f>D6-F6</f>
        <v>-2817541.6414634143</v>
      </c>
    </row>
    <row r="7" spans="1:8" x14ac:dyDescent="0.25">
      <c r="A7" s="15">
        <v>2</v>
      </c>
      <c r="B7" s="1">
        <v>2.5000000000000001E-2</v>
      </c>
      <c r="C7" s="1">
        <f>$B$2/((1+B7)^A7)</f>
        <v>502769.45151695429</v>
      </c>
      <c r="D7" s="1">
        <f>D6+C7</f>
        <v>1018108.1393218325</v>
      </c>
      <c r="E7" s="2">
        <f>Coûts!$B$2/((1+B7)^A7)</f>
        <v>28851.540749553842</v>
      </c>
      <c r="F7" s="14">
        <f>F6+E7</f>
        <v>3361731.8700178466</v>
      </c>
      <c r="G7" s="36">
        <f t="shared" ref="G7:G70" si="0">D7/F7</f>
        <v>0.30285227337789661</v>
      </c>
      <c r="H7" s="37">
        <f t="shared" ref="H7:H70" si="1">D7-F7</f>
        <v>-2343623.7306960141</v>
      </c>
    </row>
    <row r="8" spans="1:8" x14ac:dyDescent="0.25">
      <c r="A8" s="15">
        <v>3</v>
      </c>
      <c r="B8" s="1">
        <v>2.5000000000000001E-2</v>
      </c>
      <c r="C8" s="1">
        <f t="shared" ref="C8:C71" si="2">$B$2/((1+B8)^A8)</f>
        <v>490506.7819677603</v>
      </c>
      <c r="D8" s="1">
        <f t="shared" ref="D8:D71" si="3">D7+C8</f>
        <v>1508614.9212895927</v>
      </c>
      <c r="E8" s="2">
        <f>Coûts!$B$2/((1+B8)^A8)</f>
        <v>28147.844633711065</v>
      </c>
      <c r="F8" s="14">
        <f t="shared" ref="F8:F71" si="4">F7+E8</f>
        <v>3389879.7146515576</v>
      </c>
      <c r="G8" s="36">
        <f t="shared" si="0"/>
        <v>0.44503494173233865</v>
      </c>
      <c r="H8" s="37">
        <f t="shared" si="1"/>
        <v>-1881264.7933619649</v>
      </c>
    </row>
    <row r="9" spans="1:8" x14ac:dyDescent="0.25">
      <c r="A9" s="15">
        <v>4</v>
      </c>
      <c r="B9" s="1">
        <v>2.5000000000000001E-2</v>
      </c>
      <c r="C9" s="1">
        <f t="shared" si="2"/>
        <v>478543.20191976614</v>
      </c>
      <c r="D9" s="1">
        <f t="shared" si="3"/>
        <v>1987158.1232093589</v>
      </c>
      <c r="E9" s="2">
        <f>Coûts!$B$2/((1+B9)^A9)</f>
        <v>27461.311837766894</v>
      </c>
      <c r="F9" s="14">
        <f t="shared" si="4"/>
        <v>3417341.0264893244</v>
      </c>
      <c r="G9" s="36">
        <f t="shared" si="0"/>
        <v>0.58149248430461453</v>
      </c>
      <c r="H9" s="37">
        <f t="shared" si="1"/>
        <v>-1430182.9032799655</v>
      </c>
    </row>
    <row r="10" spans="1:8" x14ac:dyDescent="0.25">
      <c r="A10" s="15">
        <v>5</v>
      </c>
      <c r="B10" s="1">
        <v>2.5000000000000001E-2</v>
      </c>
      <c r="C10" s="1">
        <f t="shared" si="2"/>
        <v>466871.41650708899</v>
      </c>
      <c r="D10" s="1">
        <f t="shared" si="3"/>
        <v>2454029.5397164477</v>
      </c>
      <c r="E10" s="2">
        <f>Coûts!$B$2/((1+B10)^A10)</f>
        <v>26791.523744162827</v>
      </c>
      <c r="F10" s="14">
        <f t="shared" si="4"/>
        <v>3444132.550233487</v>
      </c>
      <c r="G10" s="36">
        <f t="shared" si="0"/>
        <v>0.71252470801394752</v>
      </c>
      <c r="H10" s="37">
        <f t="shared" si="1"/>
        <v>-990103.01051703934</v>
      </c>
    </row>
    <row r="11" spans="1:8" x14ac:dyDescent="0.25">
      <c r="A11" s="15">
        <v>6</v>
      </c>
      <c r="B11" s="1">
        <v>2.5000000000000001E-2</v>
      </c>
      <c r="C11" s="1">
        <f t="shared" si="2"/>
        <v>455484.30878740392</v>
      </c>
      <c r="D11" s="1">
        <f t="shared" si="3"/>
        <v>2909513.8485038518</v>
      </c>
      <c r="E11" s="2">
        <f>Coûts!$B$2/((1+B11)^A11)</f>
        <v>26138.071945524713</v>
      </c>
      <c r="F11" s="14">
        <f t="shared" si="4"/>
        <v>3470270.6221790118</v>
      </c>
      <c r="G11" s="36">
        <f t="shared" si="0"/>
        <v>0.83841122646421851</v>
      </c>
      <c r="H11" s="37">
        <f t="shared" si="1"/>
        <v>-560756.77367516002</v>
      </c>
    </row>
    <row r="12" spans="1:8" x14ac:dyDescent="0.25">
      <c r="A12" s="15">
        <v>7</v>
      </c>
      <c r="B12" s="1">
        <v>2.5000000000000001E-2</v>
      </c>
      <c r="C12" s="1">
        <f t="shared" si="2"/>
        <v>444374.93540234526</v>
      </c>
      <c r="D12" s="1">
        <f t="shared" si="3"/>
        <v>3353888.7839061972</v>
      </c>
      <c r="E12" s="2">
        <f>Coûts!$B$2/((1+B12)^A12)</f>
        <v>25500.557995633862</v>
      </c>
      <c r="F12" s="14">
        <f t="shared" si="4"/>
        <v>3495771.1801746455</v>
      </c>
      <c r="G12" s="36">
        <f t="shared" si="0"/>
        <v>0.95941313405376838</v>
      </c>
      <c r="H12" s="37">
        <f t="shared" si="1"/>
        <v>-141882.39626844833</v>
      </c>
    </row>
    <row r="13" spans="1:8" s="91" customFormat="1" x14ac:dyDescent="0.25">
      <c r="A13" s="85">
        <v>8</v>
      </c>
      <c r="B13" s="86">
        <v>2.5000000000000001E-2</v>
      </c>
      <c r="C13" s="86">
        <f t="shared" si="2"/>
        <v>433536.52234375151</v>
      </c>
      <c r="D13" s="86">
        <f t="shared" si="3"/>
        <v>3787425.3062499487</v>
      </c>
      <c r="E13" s="87">
        <f>Coûts!$B$2/((1+B13)^A13)</f>
        <v>24878.593166472063</v>
      </c>
      <c r="F13" s="88">
        <f t="shared" si="4"/>
        <v>3520649.7733411174</v>
      </c>
      <c r="G13" s="89">
        <f t="shared" si="0"/>
        <v>1.0757745160932777</v>
      </c>
      <c r="H13" s="90">
        <f t="shared" si="1"/>
        <v>266775.53290883126</v>
      </c>
    </row>
    <row r="14" spans="1:8" s="72" customFormat="1" x14ac:dyDescent="0.25">
      <c r="A14" s="66">
        <v>9</v>
      </c>
      <c r="B14" s="67">
        <v>2.5000000000000001E-2</v>
      </c>
      <c r="C14" s="67">
        <f t="shared" si="2"/>
        <v>422962.4608231723</v>
      </c>
      <c r="D14" s="67">
        <f t="shared" si="3"/>
        <v>4210387.7670731209</v>
      </c>
      <c r="E14" s="68">
        <f>Coûts!$B$2/((1+B14)^A14)</f>
        <v>24271.798211192261</v>
      </c>
      <c r="F14" s="69">
        <f t="shared" si="4"/>
        <v>3544921.5715523097</v>
      </c>
      <c r="G14" s="70">
        <f t="shared" si="0"/>
        <v>1.1877238133732266</v>
      </c>
      <c r="H14" s="71">
        <f t="shared" si="1"/>
        <v>665466.19552081125</v>
      </c>
    </row>
    <row r="15" spans="1:8" x14ac:dyDescent="0.25">
      <c r="A15" s="15">
        <v>10</v>
      </c>
      <c r="B15" s="1">
        <v>2.5000000000000001E-2</v>
      </c>
      <c r="C15" s="1">
        <f t="shared" si="2"/>
        <v>412646.30324211932</v>
      </c>
      <c r="D15" s="1">
        <f t="shared" si="3"/>
        <v>4623034.07031524</v>
      </c>
      <c r="E15" s="2">
        <f>Coûts!$B$2/((1+B15)^A15)</f>
        <v>23679.8031328705</v>
      </c>
      <c r="F15" s="14">
        <f t="shared" si="4"/>
        <v>3568601.3746851804</v>
      </c>
      <c r="G15" s="36">
        <f t="shared" si="0"/>
        <v>1.2954750572899392</v>
      </c>
      <c r="H15" s="37">
        <f t="shared" si="1"/>
        <v>1054432.6956300596</v>
      </c>
    </row>
    <row r="16" spans="1:8" x14ac:dyDescent="0.25">
      <c r="A16" s="15">
        <v>11</v>
      </c>
      <c r="B16" s="1">
        <v>2.5000000000000001E-2</v>
      </c>
      <c r="C16" s="1">
        <f t="shared" si="2"/>
        <v>402581.75926060422</v>
      </c>
      <c r="D16" s="1">
        <f t="shared" si="3"/>
        <v>5025615.8295758441</v>
      </c>
      <c r="E16" s="2">
        <f>Coûts!$B$2/((1+B16)^A16)</f>
        <v>23102.246958898049</v>
      </c>
      <c r="F16" s="14">
        <f t="shared" si="4"/>
        <v>3591703.6216440783</v>
      </c>
      <c r="G16" s="36">
        <f t="shared" si="0"/>
        <v>1.3992289896334493</v>
      </c>
      <c r="H16" s="37">
        <f t="shared" si="1"/>
        <v>1433912.2079317658</v>
      </c>
    </row>
    <row r="17" spans="1:8" x14ac:dyDescent="0.25">
      <c r="A17" s="15">
        <v>12</v>
      </c>
      <c r="B17" s="1">
        <v>2.5000000000000001E-2</v>
      </c>
      <c r="C17" s="1">
        <f t="shared" si="2"/>
        <v>392762.69196156511</v>
      </c>
      <c r="D17" s="1">
        <f t="shared" si="3"/>
        <v>5418378.5215374092</v>
      </c>
      <c r="E17" s="2">
        <f>Coûts!$B$2/((1+B17)^A17)</f>
        <v>22538.777520876145</v>
      </c>
      <c r="F17" s="14">
        <f t="shared" si="4"/>
        <v>3614242.3991649542</v>
      </c>
      <c r="G17" s="36">
        <f t="shared" si="0"/>
        <v>1.4991740794113002</v>
      </c>
      <c r="H17" s="37">
        <f t="shared" si="1"/>
        <v>1804136.122372455</v>
      </c>
    </row>
    <row r="18" spans="1:8" x14ac:dyDescent="0.25">
      <c r="A18" s="15">
        <v>13</v>
      </c>
      <c r="B18" s="1">
        <v>2.5000000000000001E-2</v>
      </c>
      <c r="C18" s="1">
        <f t="shared" si="2"/>
        <v>383183.11410884402</v>
      </c>
      <c r="D18" s="1">
        <f t="shared" si="3"/>
        <v>5801561.6356462529</v>
      </c>
      <c r="E18" s="2">
        <f>Coûts!$B$2/((1+B18)^A18)</f>
        <v>21989.051239879169</v>
      </c>
      <c r="F18" s="14">
        <f t="shared" si="4"/>
        <v>3636231.4504048335</v>
      </c>
      <c r="G18" s="36">
        <f t="shared" si="0"/>
        <v>1.5954874475881744</v>
      </c>
      <c r="H18" s="37">
        <f t="shared" si="1"/>
        <v>2165330.1852414194</v>
      </c>
    </row>
    <row r="19" spans="1:8" x14ac:dyDescent="0.25">
      <c r="A19" s="15">
        <v>14</v>
      </c>
      <c r="B19" s="1">
        <v>2.5000000000000001E-2</v>
      </c>
      <c r="C19" s="1">
        <f t="shared" si="2"/>
        <v>373837.18449643324</v>
      </c>
      <c r="D19" s="1">
        <f t="shared" si="3"/>
        <v>6175398.8201426864</v>
      </c>
      <c r="E19" s="2">
        <f>Coûts!$B$2/((1+B19)^A19)</f>
        <v>21452.73291695529</v>
      </c>
      <c r="F19" s="14">
        <f t="shared" si="4"/>
        <v>3657684.1833217889</v>
      </c>
      <c r="G19" s="36">
        <f t="shared" si="0"/>
        <v>1.6883357093269851</v>
      </c>
      <c r="H19" s="37">
        <f t="shared" si="1"/>
        <v>2517714.6368208975</v>
      </c>
    </row>
    <row r="20" spans="1:8" x14ac:dyDescent="0.25">
      <c r="A20" s="15">
        <v>15</v>
      </c>
      <c r="B20" s="1">
        <v>2.5000000000000001E-2</v>
      </c>
      <c r="C20" s="1">
        <f t="shared" si="2"/>
        <v>364719.20438676409</v>
      </c>
      <c r="D20" s="1">
        <f t="shared" si="3"/>
        <v>6540118.0245294506</v>
      </c>
      <c r="E20" s="2">
        <f>Coûts!$B$2/((1+B20)^A20)</f>
        <v>20929.495528736865</v>
      </c>
      <c r="F20" s="14">
        <f t="shared" si="4"/>
        <v>3678613.678850526</v>
      </c>
      <c r="G20" s="36">
        <f t="shared" si="0"/>
        <v>1.7778757421934757</v>
      </c>
      <c r="H20" s="37">
        <f t="shared" si="1"/>
        <v>2861504.3456789246</v>
      </c>
    </row>
    <row r="21" spans="1:8" x14ac:dyDescent="0.25">
      <c r="A21" s="15">
        <v>16</v>
      </c>
      <c r="B21" s="1">
        <v>2.5000000000000001E-2</v>
      </c>
      <c r="C21" s="1">
        <f t="shared" si="2"/>
        <v>355823.61403586745</v>
      </c>
      <c r="D21" s="1">
        <f t="shared" si="3"/>
        <v>6895941.6385653177</v>
      </c>
      <c r="E21" s="2">
        <f>Coûts!$B$2/((1+B21)^A21)</f>
        <v>20419.020028035968</v>
      </c>
      <c r="F21" s="14">
        <f t="shared" si="4"/>
        <v>3699032.6988785621</v>
      </c>
      <c r="G21" s="36">
        <f t="shared" si="0"/>
        <v>1.8642553878088086</v>
      </c>
      <c r="H21" s="37">
        <f t="shared" si="1"/>
        <v>3196908.9396867556</v>
      </c>
    </row>
    <row r="22" spans="1:8" x14ac:dyDescent="0.25">
      <c r="A22" s="15">
        <v>17</v>
      </c>
      <c r="B22" s="1">
        <v>2.5000000000000001E-2</v>
      </c>
      <c r="C22" s="1">
        <f t="shared" si="2"/>
        <v>347144.98930328531</v>
      </c>
      <c r="D22" s="1">
        <f t="shared" si="3"/>
        <v>7243086.627868603</v>
      </c>
      <c r="E22" s="2">
        <f>Coûts!$B$2/((1+B22)^A22)</f>
        <v>19920.995149303384</v>
      </c>
      <c r="F22" s="14">
        <f t="shared" si="4"/>
        <v>3718953.6940278653</v>
      </c>
      <c r="G22" s="36">
        <f t="shared" si="0"/>
        <v>1.9476140935822934</v>
      </c>
      <c r="H22" s="37">
        <f t="shared" si="1"/>
        <v>3524132.9338407377</v>
      </c>
    </row>
    <row r="23" spans="1:8" x14ac:dyDescent="0.25">
      <c r="A23" s="41">
        <v>18</v>
      </c>
      <c r="B23" s="42">
        <v>2.5000000000000001E-2</v>
      </c>
      <c r="C23" s="42">
        <f t="shared" si="2"/>
        <v>338678.03834466863</v>
      </c>
      <c r="D23" s="42">
        <f t="shared" si="3"/>
        <v>7581764.6662132712</v>
      </c>
      <c r="E23" s="43">
        <f>Coûts!$B$2/((1+B23)^A23)</f>
        <v>19435.117218832569</v>
      </c>
      <c r="F23" s="44">
        <f t="shared" si="4"/>
        <v>3738388.8112466978</v>
      </c>
      <c r="G23" s="45">
        <f t="shared" si="0"/>
        <v>2.0280835004117361</v>
      </c>
      <c r="H23" s="37">
        <f t="shared" si="1"/>
        <v>3843375.8549665734</v>
      </c>
    </row>
    <row r="24" spans="1:8" x14ac:dyDescent="0.25">
      <c r="A24" s="15">
        <v>19</v>
      </c>
      <c r="B24" s="1">
        <v>2.5000000000000001E-2</v>
      </c>
      <c r="C24" s="1">
        <f t="shared" si="2"/>
        <v>330417.59838504251</v>
      </c>
      <c r="D24" s="1">
        <f t="shared" si="3"/>
        <v>7912182.2645983137</v>
      </c>
      <c r="E24" s="2">
        <f>Coûts!$B$2/((1+B24)^A24)</f>
        <v>18961.089969592751</v>
      </c>
      <c r="F24" s="14">
        <f t="shared" si="4"/>
        <v>3757349.9012162904</v>
      </c>
      <c r="G24" s="36">
        <f t="shared" si="0"/>
        <v>2.1057879815869862</v>
      </c>
      <c r="H24" s="37">
        <f t="shared" si="1"/>
        <v>4154832.3633820233</v>
      </c>
    </row>
    <row r="25" spans="1:8" x14ac:dyDescent="0.25">
      <c r="A25" s="15">
        <v>20</v>
      </c>
      <c r="B25" s="1">
        <v>2.5000000000000001E-2</v>
      </c>
      <c r="C25" s="1">
        <f t="shared" si="2"/>
        <v>322358.63257077325</v>
      </c>
      <c r="D25" s="1">
        <f t="shared" si="3"/>
        <v>8234540.8971690871</v>
      </c>
      <c r="E25" s="2">
        <f>Coûts!$B$2/((1+B25)^A25)</f>
        <v>18498.624360578295</v>
      </c>
      <c r="F25" s="14">
        <f t="shared" si="4"/>
        <v>3775848.5255768686</v>
      </c>
      <c r="G25" s="36">
        <f t="shared" si="0"/>
        <v>2.1808451375604445</v>
      </c>
      <c r="H25" s="37">
        <f t="shared" si="1"/>
        <v>4458692.3715922181</v>
      </c>
    </row>
    <row r="26" spans="1:8" x14ac:dyDescent="0.25">
      <c r="A26" s="15">
        <v>21</v>
      </c>
      <c r="B26" s="1">
        <v>2.5000000000000001E-2</v>
      </c>
      <c r="C26" s="1">
        <f t="shared" si="2"/>
        <v>314496.22689831542</v>
      </c>
      <c r="D26" s="1">
        <f t="shared" si="3"/>
        <v>8549037.1240674034</v>
      </c>
      <c r="E26" s="2">
        <f>Coûts!$B$2/((1+B26)^A26)</f>
        <v>18047.438400564191</v>
      </c>
      <c r="F26" s="14">
        <f t="shared" si="4"/>
        <v>3793895.9639774328</v>
      </c>
      <c r="G26" s="36">
        <f t="shared" si="0"/>
        <v>2.2533662507457874</v>
      </c>
      <c r="H26" s="37">
        <f t="shared" si="1"/>
        <v>4755141.1600899706</v>
      </c>
    </row>
    <row r="27" spans="1:8" x14ac:dyDescent="0.25">
      <c r="A27" s="15">
        <v>22</v>
      </c>
      <c r="B27" s="1">
        <v>2.5000000000000001E-2</v>
      </c>
      <c r="C27" s="1">
        <f t="shared" si="2"/>
        <v>306825.58721786871</v>
      </c>
      <c r="D27" s="1">
        <f t="shared" si="3"/>
        <v>8855862.7112852726</v>
      </c>
      <c r="E27" s="2">
        <f>Coûts!$B$2/((1+B27)^A27)</f>
        <v>17607.256976160188</v>
      </c>
      <c r="F27" s="14">
        <f t="shared" si="4"/>
        <v>3811503.220953593</v>
      </c>
      <c r="G27" s="36">
        <f t="shared" si="0"/>
        <v>2.3234567040637684</v>
      </c>
      <c r="H27" s="37">
        <f t="shared" si="1"/>
        <v>5044359.4903316796</v>
      </c>
    </row>
    <row r="28" spans="1:8" x14ac:dyDescent="0.25">
      <c r="A28" s="15">
        <v>23</v>
      </c>
      <c r="B28" s="1">
        <v>2.5000000000000001E-2</v>
      </c>
      <c r="C28" s="1">
        <f t="shared" si="2"/>
        <v>299342.03631011577</v>
      </c>
      <c r="D28" s="1">
        <f t="shared" si="3"/>
        <v>9155204.7475953884</v>
      </c>
      <c r="E28" s="2">
        <f>Coûts!$B$2/((1+B28)^A28)</f>
        <v>17177.811684058721</v>
      </c>
      <c r="F28" s="14">
        <f t="shared" si="4"/>
        <v>3828681.0326376515</v>
      </c>
      <c r="G28" s="36">
        <f t="shared" si="0"/>
        <v>2.3912163665637598</v>
      </c>
      <c r="H28" s="37">
        <f t="shared" si="1"/>
        <v>5326523.7149577364</v>
      </c>
    </row>
    <row r="29" spans="1:8" x14ac:dyDescent="0.25">
      <c r="A29" s="15">
        <v>24</v>
      </c>
      <c r="B29" s="1">
        <v>2.5000000000000001E-2</v>
      </c>
      <c r="C29" s="1">
        <f t="shared" si="2"/>
        <v>292041.01103425934</v>
      </c>
      <c r="D29" s="1">
        <f t="shared" si="3"/>
        <v>9447245.758629648</v>
      </c>
      <c r="E29" s="2">
        <f>Coûts!$B$2/((1+B29)^A29)</f>
        <v>16758.840667374363</v>
      </c>
      <c r="F29" s="14">
        <f t="shared" si="4"/>
        <v>3845439.873305026</v>
      </c>
      <c r="G29" s="36">
        <f t="shared" si="0"/>
        <v>2.4567399491049793</v>
      </c>
      <c r="H29" s="37">
        <f t="shared" si="1"/>
        <v>5601805.8853246216</v>
      </c>
    </row>
    <row r="30" spans="1:8" x14ac:dyDescent="0.25">
      <c r="A30" s="15">
        <v>25</v>
      </c>
      <c r="B30" s="1">
        <v>2.5000000000000001E-2</v>
      </c>
      <c r="C30" s="1">
        <f t="shared" si="2"/>
        <v>284918.05954561889</v>
      </c>
      <c r="D30" s="1">
        <f t="shared" si="3"/>
        <v>9732163.8181752674</v>
      </c>
      <c r="E30" s="2">
        <f>Coûts!$B$2/((1+B30)^A30)</f>
        <v>16350.08845597499</v>
      </c>
      <c r="F30" s="14">
        <f t="shared" si="4"/>
        <v>3861789.961761001</v>
      </c>
      <c r="G30" s="36">
        <f t="shared" si="0"/>
        <v>2.5201173327762594</v>
      </c>
      <c r="H30" s="37">
        <f t="shared" si="1"/>
        <v>5870373.8564142659</v>
      </c>
    </row>
    <row r="31" spans="1:8" x14ac:dyDescent="0.25">
      <c r="A31" s="15">
        <v>26</v>
      </c>
      <c r="B31" s="1">
        <v>2.5000000000000001E-2</v>
      </c>
      <c r="C31" s="1">
        <f t="shared" si="2"/>
        <v>277968.83858109161</v>
      </c>
      <c r="D31" s="1">
        <f t="shared" si="3"/>
        <v>10010132.656756358</v>
      </c>
      <c r="E31" s="2">
        <f>Coûts!$B$2/((1+B31)^A31)</f>
        <v>15951.305810707308</v>
      </c>
      <c r="F31" s="14">
        <f t="shared" si="4"/>
        <v>3877741.2675717082</v>
      </c>
      <c r="G31" s="36">
        <f t="shared" si="0"/>
        <v>2.5814338724627786</v>
      </c>
      <c r="H31" s="37">
        <f t="shared" si="1"/>
        <v>6132391.38918465</v>
      </c>
    </row>
    <row r="32" spans="1:8" x14ac:dyDescent="0.25">
      <c r="A32" s="15">
        <v>27</v>
      </c>
      <c r="B32" s="1">
        <v>2.5000000000000001E-2</v>
      </c>
      <c r="C32" s="1">
        <f t="shared" si="2"/>
        <v>271189.11081082112</v>
      </c>
      <c r="D32" s="1">
        <f t="shared" si="3"/>
        <v>10281321.76756718</v>
      </c>
      <c r="E32" s="2">
        <f>Coûts!$B$2/((1+B32)^A32)</f>
        <v>15562.249571421766</v>
      </c>
      <c r="F32" s="14">
        <f t="shared" si="4"/>
        <v>3893303.5171431298</v>
      </c>
      <c r="G32" s="36">
        <f t="shared" si="0"/>
        <v>2.6407706777280797</v>
      </c>
      <c r="H32" s="37">
        <f t="shared" si="1"/>
        <v>6388018.2504240498</v>
      </c>
    </row>
    <row r="33" spans="1:8" x14ac:dyDescent="0.25">
      <c r="A33" s="15">
        <v>28</v>
      </c>
      <c r="B33" s="1">
        <v>2.5000000000000001E-2</v>
      </c>
      <c r="C33" s="1">
        <f t="shared" si="2"/>
        <v>264574.74225445965</v>
      </c>
      <c r="D33" s="1">
        <f t="shared" si="3"/>
        <v>10545896.50982164</v>
      </c>
      <c r="E33" s="2">
        <f>Coûts!$B$2/((1+B33)^A33)</f>
        <v>15182.682508704162</v>
      </c>
      <c r="F33" s="14">
        <f t="shared" si="4"/>
        <v>3908486.1996518341</v>
      </c>
      <c r="G33" s="36">
        <f t="shared" si="0"/>
        <v>2.6982048729661789</v>
      </c>
      <c r="H33" s="37">
        <f t="shared" si="1"/>
        <v>6637410.3101698067</v>
      </c>
    </row>
    <row r="34" spans="1:8" x14ac:dyDescent="0.25">
      <c r="A34" s="15">
        <v>29</v>
      </c>
      <c r="B34" s="1">
        <v>2.5000000000000001E-2</v>
      </c>
      <c r="C34" s="1">
        <f t="shared" si="2"/>
        <v>258121.69976044839</v>
      </c>
      <c r="D34" s="1">
        <f t="shared" si="3"/>
        <v>10804018.209582089</v>
      </c>
      <c r="E34" s="2">
        <f>Coûts!$B$2/((1+B34)^A34)</f>
        <v>14812.37317922357</v>
      </c>
      <c r="F34" s="14">
        <f t="shared" si="4"/>
        <v>3923298.5728310575</v>
      </c>
      <c r="G34" s="36">
        <f t="shared" si="0"/>
        <v>2.753809838588424</v>
      </c>
      <c r="H34" s="37">
        <f t="shared" si="1"/>
        <v>6880719.6367510315</v>
      </c>
    </row>
    <row r="35" spans="1:8" x14ac:dyDescent="0.25">
      <c r="A35" s="53">
        <v>30</v>
      </c>
      <c r="B35" s="53">
        <v>2.5000000000000001E-2</v>
      </c>
      <c r="C35" s="53">
        <f t="shared" si="2"/>
        <v>251826.048546779</v>
      </c>
      <c r="D35" s="53">
        <f t="shared" si="3"/>
        <v>11055844.258128868</v>
      </c>
      <c r="E35" s="54">
        <f>Coûts!$B$2/((1+B35)^A35)</f>
        <v>14451.095784608366</v>
      </c>
      <c r="F35" s="53">
        <f t="shared" si="4"/>
        <v>3937749.6686156658</v>
      </c>
      <c r="G35" s="55">
        <f t="shared" si="0"/>
        <v>2.8076554348401741</v>
      </c>
      <c r="H35" s="54">
        <f t="shared" si="1"/>
        <v>7118094.5895132031</v>
      </c>
    </row>
    <row r="36" spans="1:8" x14ac:dyDescent="0.25">
      <c r="A36" s="15">
        <v>31</v>
      </c>
      <c r="B36" s="1">
        <v>2.5000000000000001E-2</v>
      </c>
      <c r="C36" s="1">
        <f t="shared" si="2"/>
        <v>245683.94980173552</v>
      </c>
      <c r="D36" s="1">
        <f t="shared" si="3"/>
        <v>11301528.207930604</v>
      </c>
      <c r="E36" s="2">
        <f>Coûts!$B$2/((1+B36)^A36)</f>
        <v>14098.630033764255</v>
      </c>
      <c r="F36" s="14">
        <f t="shared" si="4"/>
        <v>3951848.2986494298</v>
      </c>
      <c r="G36" s="36">
        <f t="shared" si="0"/>
        <v>2.859808209690887</v>
      </c>
      <c r="H36" s="37">
        <f t="shared" si="1"/>
        <v>7349679.9092811737</v>
      </c>
    </row>
    <row r="37" spans="1:8" s="72" customFormat="1" x14ac:dyDescent="0.25">
      <c r="A37" s="66">
        <v>32</v>
      </c>
      <c r="B37" s="67">
        <v>2.5000000000000001E-2</v>
      </c>
      <c r="C37" s="67">
        <f t="shared" si="2"/>
        <v>239691.65834315665</v>
      </c>
      <c r="D37" s="67">
        <f t="shared" si="3"/>
        <v>11541219.866273761</v>
      </c>
      <c r="E37" s="68">
        <f>Coûts!$B$2/((1+B37)^A37)</f>
        <v>13754.761008550497</v>
      </c>
      <c r="F37" s="69">
        <f t="shared" si="4"/>
        <v>3965603.0596579802</v>
      </c>
      <c r="G37" s="70">
        <f t="shared" si="0"/>
        <v>2.9103315921057291</v>
      </c>
      <c r="H37" s="71">
        <f t="shared" si="1"/>
        <v>7575616.806615781</v>
      </c>
    </row>
    <row r="38" spans="1:8" x14ac:dyDescent="0.25">
      <c r="A38" s="15">
        <v>33</v>
      </c>
      <c r="B38" s="1">
        <v>2.5000000000000001E-2</v>
      </c>
      <c r="C38" s="1">
        <f t="shared" si="2"/>
        <v>233845.520334787</v>
      </c>
      <c r="D38" s="1">
        <f t="shared" si="3"/>
        <v>11775065.386608548</v>
      </c>
      <c r="E38" s="2">
        <f>Coûts!$B$2/((1+B38)^A38)</f>
        <v>13419.279032732193</v>
      </c>
      <c r="F38" s="14">
        <f t="shared" si="4"/>
        <v>3979022.3386907126</v>
      </c>
      <c r="G38" s="36">
        <f t="shared" si="0"/>
        <v>2.9592860718854634</v>
      </c>
      <c r="H38" s="37">
        <f t="shared" si="1"/>
        <v>7796043.0479178354</v>
      </c>
    </row>
    <row r="39" spans="1:8" x14ac:dyDescent="0.25">
      <c r="A39" s="15">
        <v>34</v>
      </c>
      <c r="B39" s="1">
        <v>2.5000000000000001E-2</v>
      </c>
      <c r="C39" s="1">
        <f t="shared" si="2"/>
        <v>228141.97105832878</v>
      </c>
      <c r="D39" s="1">
        <f t="shared" si="3"/>
        <v>12003207.357666878</v>
      </c>
      <c r="E39" s="2">
        <f>Coûts!$B$2/((1+B39)^A39)</f>
        <v>13091.979544128968</v>
      </c>
      <c r="F39" s="14">
        <f t="shared" si="4"/>
        <v>3992114.3182348413</v>
      </c>
      <c r="G39" s="36">
        <f t="shared" si="0"/>
        <v>3.0067293671525501</v>
      </c>
      <c r="H39" s="37">
        <f t="shared" si="1"/>
        <v>8011093.0394320367</v>
      </c>
    </row>
    <row r="40" spans="1:8" x14ac:dyDescent="0.25">
      <c r="A40" s="15">
        <v>35</v>
      </c>
      <c r="B40" s="1">
        <v>2.5000000000000001E-2</v>
      </c>
      <c r="C40" s="1">
        <f t="shared" si="2"/>
        <v>222577.532739833</v>
      </c>
      <c r="D40" s="1">
        <f t="shared" si="3"/>
        <v>12225784.890406711</v>
      </c>
      <c r="E40" s="2">
        <f>Coûts!$B$2/((1+B40)^A40)</f>
        <v>12772.662969881922</v>
      </c>
      <c r="F40" s="14">
        <f t="shared" si="4"/>
        <v>4004886.9812047235</v>
      </c>
      <c r="G40" s="36">
        <f t="shared" si="0"/>
        <v>3.0527165804636596</v>
      </c>
      <c r="H40" s="37">
        <f t="shared" si="1"/>
        <v>8220897.9092019871</v>
      </c>
    </row>
    <row r="41" spans="1:8" x14ac:dyDescent="0.25">
      <c r="A41" s="47">
        <v>36</v>
      </c>
      <c r="B41" s="48">
        <v>2.5000000000000001E-2</v>
      </c>
      <c r="C41" s="48">
        <f t="shared" si="2"/>
        <v>217148.81242910534</v>
      </c>
      <c r="D41" s="48">
        <f t="shared" si="3"/>
        <v>12442933.702835817</v>
      </c>
      <c r="E41" s="49">
        <f>Coûts!$B$2/((1+B41)^A41)</f>
        <v>12461.134604762849</v>
      </c>
      <c r="F41" s="50">
        <f t="shared" si="4"/>
        <v>4017348.1158094862</v>
      </c>
      <c r="G41" s="51">
        <f t="shared" si="0"/>
        <v>3.0973003444409235</v>
      </c>
      <c r="H41" s="52">
        <f t="shared" si="1"/>
        <v>8425585.5870263316</v>
      </c>
    </row>
    <row r="42" spans="1:8" x14ac:dyDescent="0.25">
      <c r="A42" s="15">
        <v>37</v>
      </c>
      <c r="B42" s="1">
        <v>2.5000000000000001E-2</v>
      </c>
      <c r="C42" s="1">
        <f t="shared" si="2"/>
        <v>211852.49993083451</v>
      </c>
      <c r="D42" s="1">
        <f t="shared" si="3"/>
        <v>12654786.202766651</v>
      </c>
      <c r="E42" s="2">
        <f>Coûts!$B$2/((1+B42)^A42)</f>
        <v>12157.204492451561</v>
      </c>
      <c r="F42" s="14">
        <f t="shared" si="4"/>
        <v>4029505.3203019379</v>
      </c>
      <c r="G42" s="36">
        <f t="shared" si="0"/>
        <v>3.1405309577351312</v>
      </c>
      <c r="H42" s="37">
        <f t="shared" si="1"/>
        <v>8625280.8824647143</v>
      </c>
    </row>
    <row r="43" spans="1:8" x14ac:dyDescent="0.25">
      <c r="A43" s="15">
        <v>38</v>
      </c>
      <c r="B43" s="1">
        <v>2.5000000000000001E-2</v>
      </c>
      <c r="C43" s="1">
        <f t="shared" si="2"/>
        <v>206685.36578618005</v>
      </c>
      <c r="D43" s="1">
        <f t="shared" si="3"/>
        <v>12861471.568552831</v>
      </c>
      <c r="E43" s="2">
        <f>Coûts!$B$2/((1+B43)^A43)</f>
        <v>11860.687309708843</v>
      </c>
      <c r="F43" s="14">
        <f t="shared" si="4"/>
        <v>4041366.0076116468</v>
      </c>
      <c r="G43" s="36">
        <f t="shared" si="0"/>
        <v>3.1824565120627768</v>
      </c>
      <c r="H43" s="37">
        <f t="shared" si="1"/>
        <v>8820105.5609411839</v>
      </c>
    </row>
    <row r="44" spans="1:8" x14ac:dyDescent="0.25">
      <c r="A44" s="15">
        <v>39</v>
      </c>
      <c r="B44" s="1">
        <v>2.5000000000000001E-2</v>
      </c>
      <c r="C44" s="1">
        <f t="shared" si="2"/>
        <v>201644.25930359028</v>
      </c>
      <c r="D44" s="1">
        <f t="shared" si="3"/>
        <v>13063115.827856421</v>
      </c>
      <c r="E44" s="2">
        <f>Coûts!$B$2/((1+B44)^A44)</f>
        <v>11571.402253374481</v>
      </c>
      <c r="F44" s="14">
        <f t="shared" si="4"/>
        <v>4052937.4098650212</v>
      </c>
      <c r="G44" s="36">
        <f t="shared" si="0"/>
        <v>3.2231230109945059</v>
      </c>
      <c r="H44" s="37">
        <f t="shared" si="1"/>
        <v>9010178.4179913998</v>
      </c>
    </row>
    <row r="45" spans="1:8" x14ac:dyDescent="0.25">
      <c r="A45" s="15">
        <v>40</v>
      </c>
      <c r="B45" s="1">
        <v>2.5000000000000001E-2</v>
      </c>
      <c r="C45" s="1">
        <f t="shared" si="2"/>
        <v>196726.10663764906</v>
      </c>
      <c r="D45" s="1">
        <f t="shared" si="3"/>
        <v>13259841.934494071</v>
      </c>
      <c r="E45" s="2">
        <f>Coûts!$B$2/((1+B45)^A45)</f>
        <v>11289.172930121445</v>
      </c>
      <c r="F45" s="14">
        <f t="shared" si="4"/>
        <v>4064226.5827951427</v>
      </c>
      <c r="G45" s="36">
        <f t="shared" si="0"/>
        <v>3.2625744811143647</v>
      </c>
      <c r="H45" s="37">
        <f t="shared" si="1"/>
        <v>9195615.3516989276</v>
      </c>
    </row>
    <row r="46" spans="1:8" x14ac:dyDescent="0.25">
      <c r="A46" s="15">
        <v>41</v>
      </c>
      <c r="B46" s="1">
        <v>2.5000000000000001E-2</v>
      </c>
      <c r="C46" s="1">
        <f t="shared" si="2"/>
        <v>191927.90891477957</v>
      </c>
      <c r="D46" s="1">
        <f t="shared" si="3"/>
        <v>13451769.843408851</v>
      </c>
      <c r="E46" s="2">
        <f>Coûts!$B$2/((1+B46)^A46)</f>
        <v>11013.827248898971</v>
      </c>
      <c r="F46" s="14">
        <f t="shared" si="4"/>
        <v>4075240.4100440415</v>
      </c>
      <c r="G46" s="36">
        <f t="shared" si="0"/>
        <v>3.3008530761166743</v>
      </c>
      <c r="H46" s="37">
        <f t="shared" si="1"/>
        <v>9376529.4333648086</v>
      </c>
    </row>
    <row r="47" spans="1:8" x14ac:dyDescent="0.25">
      <c r="A47" s="15">
        <v>42</v>
      </c>
      <c r="B47" s="1">
        <v>2.5000000000000001E-2</v>
      </c>
      <c r="C47" s="1">
        <f t="shared" si="2"/>
        <v>187246.74040466303</v>
      </c>
      <c r="D47" s="1">
        <f t="shared" si="3"/>
        <v>13639016.583813515</v>
      </c>
      <c r="E47" s="2">
        <f>Coûts!$B$2/((1+B47)^A47)</f>
        <v>10745.197315998998</v>
      </c>
      <c r="F47" s="14">
        <f t="shared" si="4"/>
        <v>4085985.6073600403</v>
      </c>
      <c r="G47" s="36">
        <f t="shared" si="0"/>
        <v>3.3379991743597204</v>
      </c>
      <c r="H47" s="37">
        <f t="shared" si="1"/>
        <v>9553030.9764534738</v>
      </c>
    </row>
    <row r="48" spans="1:8" x14ac:dyDescent="0.25">
      <c r="A48" s="15">
        <v>43</v>
      </c>
      <c r="B48" s="1">
        <v>2.5000000000000001E-2</v>
      </c>
      <c r="C48" s="1">
        <f t="shared" si="2"/>
        <v>182679.74673625661</v>
      </c>
      <c r="D48" s="1">
        <f t="shared" si="3"/>
        <v>13821696.330549771</v>
      </c>
      <c r="E48" s="2">
        <f>Coûts!$B$2/((1+B48)^A48)</f>
        <v>10483.119332681948</v>
      </c>
      <c r="F48" s="14">
        <f t="shared" si="4"/>
        <v>4096468.7266927222</v>
      </c>
      <c r="G48" s="36">
        <f t="shared" si="0"/>
        <v>3.3740514703522946</v>
      </c>
      <c r="H48" s="37">
        <f t="shared" si="1"/>
        <v>9725227.6038570479</v>
      </c>
    </row>
    <row r="49" spans="1:10" x14ac:dyDescent="0.25">
      <c r="A49" s="15">
        <v>44</v>
      </c>
      <c r="B49" s="1">
        <v>2.5000000000000001E-2</v>
      </c>
      <c r="C49" s="1">
        <f t="shared" si="2"/>
        <v>178224.14315732356</v>
      </c>
      <c r="D49" s="1">
        <f t="shared" si="3"/>
        <v>13999920.473707095</v>
      </c>
      <c r="E49" s="2">
        <f>Coûts!$B$2/((1+B49)^A49)</f>
        <v>10227.433495299463</v>
      </c>
      <c r="F49" s="14">
        <f t="shared" si="4"/>
        <v>4106696.1601880216</v>
      </c>
      <c r="G49" s="36">
        <f t="shared" si="0"/>
        <v>3.4090470606099381</v>
      </c>
      <c r="H49" s="37">
        <f t="shared" si="1"/>
        <v>9893224.3135190737</v>
      </c>
    </row>
    <row r="50" spans="1:10" x14ac:dyDescent="0.25">
      <c r="A50" s="15">
        <v>45</v>
      </c>
      <c r="B50" s="1">
        <v>2.5000000000000001E-2</v>
      </c>
      <c r="C50" s="1">
        <f t="shared" si="2"/>
        <v>173877.21283641321</v>
      </c>
      <c r="D50" s="1">
        <f t="shared" si="3"/>
        <v>14173797.686543508</v>
      </c>
      <c r="E50" s="2">
        <f>Coûts!$B$2/((1+B50)^A50)</f>
        <v>9977.9838978531352</v>
      </c>
      <c r="F50" s="14">
        <f t="shared" si="4"/>
        <v>4116674.1440858748</v>
      </c>
      <c r="G50" s="36">
        <f t="shared" si="0"/>
        <v>3.4430215242821607</v>
      </c>
      <c r="H50" s="37">
        <f t="shared" si="1"/>
        <v>10057123.542457633</v>
      </c>
      <c r="J50">
        <f>2070-2021</f>
        <v>49</v>
      </c>
    </row>
    <row r="51" spans="1:10" x14ac:dyDescent="0.25">
      <c r="A51" s="15">
        <v>46</v>
      </c>
      <c r="B51" s="1">
        <v>2.5000000000000001E-2</v>
      </c>
      <c r="C51" s="1">
        <f t="shared" si="2"/>
        <v>169636.30520625683</v>
      </c>
      <c r="D51" s="1">
        <f t="shared" si="3"/>
        <v>14343433.991749763</v>
      </c>
      <c r="E51" s="2">
        <f>Coûts!$B$2/((1+B51)^A51)</f>
        <v>9734.6184369298899</v>
      </c>
      <c r="F51" s="14">
        <f t="shared" si="4"/>
        <v>4126408.7625228046</v>
      </c>
      <c r="G51" s="36">
        <f t="shared" si="0"/>
        <v>3.4760089989195526</v>
      </c>
      <c r="H51" s="37">
        <f t="shared" si="1"/>
        <v>10217025.229226958</v>
      </c>
    </row>
    <row r="52" spans="1:10" x14ac:dyDescent="0.25">
      <c r="A52" s="41">
        <v>47</v>
      </c>
      <c r="B52" s="42">
        <v>2.5000000000000001E-2</v>
      </c>
      <c r="C52" s="42">
        <f t="shared" si="2"/>
        <v>165498.83434756761</v>
      </c>
      <c r="D52" s="42">
        <f t="shared" si="3"/>
        <v>14508932.826097332</v>
      </c>
      <c r="E52" s="43">
        <f>Coûts!$B$2/((1+B52)^A52)</f>
        <v>9497.1887189559875</v>
      </c>
      <c r="F52" s="44">
        <f t="shared" si="4"/>
        <v>4135905.9512417605</v>
      </c>
      <c r="G52" s="45">
        <f t="shared" si="0"/>
        <v>3.508042251720251</v>
      </c>
      <c r="H52" s="46">
        <f t="shared" si="1"/>
        <v>10373026.87485557</v>
      </c>
    </row>
    <row r="53" spans="1:10" x14ac:dyDescent="0.25">
      <c r="A53" s="15">
        <v>48</v>
      </c>
      <c r="B53" s="1">
        <v>2.5000000000000001E-2</v>
      </c>
      <c r="C53" s="1">
        <f t="shared" si="2"/>
        <v>161462.27741226109</v>
      </c>
      <c r="D53" s="1">
        <f t="shared" si="3"/>
        <v>14670395.103509594</v>
      </c>
      <c r="E53" s="2">
        <f>Coûts!$B$2/((1+B53)^A53)</f>
        <v>9265.54996971316</v>
      </c>
      <c r="F53" s="14">
        <f t="shared" si="4"/>
        <v>4145171.5012114737</v>
      </c>
      <c r="G53" s="36">
        <f t="shared" si="0"/>
        <v>3.5391527465683876</v>
      </c>
      <c r="H53" s="37">
        <f t="shared" si="1"/>
        <v>10525223.60229812</v>
      </c>
    </row>
    <row r="54" spans="1:10" x14ac:dyDescent="0.25">
      <c r="A54" s="15">
        <v>49</v>
      </c>
      <c r="B54" s="1">
        <v>1.4999999999999999E-2</v>
      </c>
      <c r="C54" s="1">
        <f t="shared" si="2"/>
        <v>254671.61504863517</v>
      </c>
      <c r="D54" s="1">
        <f t="shared" si="3"/>
        <v>14925066.71855823</v>
      </c>
      <c r="E54" s="2">
        <f>Coûts!$B$2/((1+B54)^A54)</f>
        <v>14614.38927357465</v>
      </c>
      <c r="F54" s="14">
        <f t="shared" si="4"/>
        <v>4159785.8904850483</v>
      </c>
      <c r="G54" s="36">
        <f t="shared" si="0"/>
        <v>3.5879410891549286</v>
      </c>
      <c r="H54" s="37">
        <f t="shared" si="1"/>
        <v>10765280.828073181</v>
      </c>
    </row>
    <row r="55" spans="1:10" s="72" customFormat="1" x14ac:dyDescent="0.25">
      <c r="A55" s="73">
        <v>50</v>
      </c>
      <c r="B55" s="73">
        <v>1.4999999999999999E-2</v>
      </c>
      <c r="C55" s="74">
        <f t="shared" si="2"/>
        <v>250907.99512180802</v>
      </c>
      <c r="D55" s="74">
        <f t="shared" si="3"/>
        <v>15175974.713680038</v>
      </c>
      <c r="E55" s="75">
        <f>Coûts!$B$2/((1+B55)^A55)</f>
        <v>14398.413077413448</v>
      </c>
      <c r="F55" s="76">
        <f t="shared" si="4"/>
        <v>4174184.3035624619</v>
      </c>
      <c r="G55" s="77">
        <f t="shared" si="0"/>
        <v>3.6356743282102055</v>
      </c>
      <c r="H55" s="78">
        <f t="shared" si="1"/>
        <v>11001790.410117576</v>
      </c>
    </row>
    <row r="56" spans="1:10" x14ac:dyDescent="0.25">
      <c r="A56" s="15">
        <v>51</v>
      </c>
      <c r="B56" s="1">
        <v>1.4999999999999999E-2</v>
      </c>
      <c r="C56" s="1">
        <f t="shared" si="2"/>
        <v>247199.99519389955</v>
      </c>
      <c r="D56" s="1">
        <f t="shared" si="3"/>
        <v>15423174.708873937</v>
      </c>
      <c r="E56" s="2">
        <f>Coûts!$B$2/((1+B56)^A56)</f>
        <v>14185.62864769798</v>
      </c>
      <c r="F56" s="14">
        <f t="shared" si="4"/>
        <v>4188369.93221016</v>
      </c>
      <c r="G56" s="36">
        <f t="shared" si="0"/>
        <v>3.6823812028311655</v>
      </c>
      <c r="H56" s="37">
        <f t="shared" si="1"/>
        <v>11234804.776663776</v>
      </c>
    </row>
    <row r="57" spans="1:10" x14ac:dyDescent="0.25">
      <c r="A57" s="15">
        <v>52</v>
      </c>
      <c r="B57" s="1">
        <v>1.4999999999999999E-2</v>
      </c>
      <c r="C57" s="1">
        <f t="shared" si="2"/>
        <v>243546.79329448243</v>
      </c>
      <c r="D57" s="1">
        <f t="shared" si="3"/>
        <v>15666721.502168419</v>
      </c>
      <c r="E57" s="2">
        <f>Coûts!$B$2/((1+B57)^A57)</f>
        <v>13975.988815465995</v>
      </c>
      <c r="F57" s="14">
        <f t="shared" si="4"/>
        <v>4202345.9210256264</v>
      </c>
      <c r="G57" s="36">
        <f t="shared" si="0"/>
        <v>3.7280894520803258</v>
      </c>
      <c r="H57" s="37">
        <f t="shared" si="1"/>
        <v>11464375.581142792</v>
      </c>
    </row>
    <row r="58" spans="1:10" x14ac:dyDescent="0.25">
      <c r="A58" s="15">
        <v>53</v>
      </c>
      <c r="B58" s="1">
        <v>1.4999999999999999E-2</v>
      </c>
      <c r="C58" s="1">
        <f t="shared" si="2"/>
        <v>239947.57960047532</v>
      </c>
      <c r="D58" s="1">
        <f t="shared" si="3"/>
        <v>15906669.081768895</v>
      </c>
      <c r="E58" s="2">
        <f>Coûts!$B$2/((1+B58)^A58)</f>
        <v>13769.447108833494</v>
      </c>
      <c r="F58" s="14">
        <f t="shared" si="4"/>
        <v>4216115.3681344595</v>
      </c>
      <c r="G58" s="36">
        <f t="shared" si="0"/>
        <v>3.7728258581328276</v>
      </c>
      <c r="H58" s="37">
        <f t="shared" si="1"/>
        <v>11690553.713634435</v>
      </c>
    </row>
    <row r="59" spans="1:10" x14ac:dyDescent="0.25">
      <c r="A59" s="15">
        <v>54</v>
      </c>
      <c r="B59" s="1">
        <v>1.4999999999999999E-2</v>
      </c>
      <c r="C59" s="1">
        <f t="shared" si="2"/>
        <v>236401.55625662601</v>
      </c>
      <c r="D59" s="1">
        <f t="shared" si="3"/>
        <v>16143070.63802552</v>
      </c>
      <c r="E59" s="2">
        <f>Coûts!$B$2/((1+B59)^A59)</f>
        <v>13565.957742693101</v>
      </c>
      <c r="F59" s="14">
        <f t="shared" si="4"/>
        <v>4229681.3258771524</v>
      </c>
      <c r="G59" s="36">
        <f t="shared" si="0"/>
        <v>3.8166162872040403</v>
      </c>
      <c r="H59" s="37">
        <f t="shared" si="1"/>
        <v>11913389.312148368</v>
      </c>
    </row>
    <row r="60" spans="1:10" x14ac:dyDescent="0.25">
      <c r="A60" s="41">
        <v>55</v>
      </c>
      <c r="B60" s="1">
        <v>1.4999999999999999E-2</v>
      </c>
      <c r="C60" s="1">
        <f t="shared" si="2"/>
        <v>232907.93719864631</v>
      </c>
      <c r="D60" s="1">
        <f t="shared" si="3"/>
        <v>16375978.575224167</v>
      </c>
      <c r="E60" s="2">
        <f>Coûts!$B$2/((1+B60)^A60)</f>
        <v>13365.475608564631</v>
      </c>
      <c r="F60" s="14">
        <f t="shared" si="4"/>
        <v>4243046.8014857173</v>
      </c>
      <c r="G60" s="36">
        <f t="shared" si="0"/>
        <v>3.8594857283898123</v>
      </c>
      <c r="H60" s="37">
        <f t="shared" si="1"/>
        <v>12132931.773738449</v>
      </c>
    </row>
    <row r="61" spans="1:10" x14ac:dyDescent="0.25">
      <c r="A61" s="15">
        <v>56</v>
      </c>
      <c r="B61" s="1">
        <v>1.4999999999999999E-2</v>
      </c>
      <c r="C61" s="1">
        <f t="shared" si="2"/>
        <v>229465.94797896189</v>
      </c>
      <c r="D61" s="1">
        <f t="shared" si="3"/>
        <v>16605444.523203129</v>
      </c>
      <c r="E61" s="2">
        <f>Coûts!$B$2/((1+B61)^A61)</f>
        <v>13167.956264595698</v>
      </c>
      <c r="F61" s="14">
        <f t="shared" si="4"/>
        <v>4256214.7577503128</v>
      </c>
      <c r="G61" s="36">
        <f t="shared" si="0"/>
        <v>3.9014583305425572</v>
      </c>
      <c r="H61" s="37">
        <f t="shared" si="1"/>
        <v>12349229.765452817</v>
      </c>
    </row>
    <row r="62" spans="1:10" x14ac:dyDescent="0.25">
      <c r="A62" s="41">
        <v>57</v>
      </c>
      <c r="B62" s="1">
        <v>1.4999999999999999E-2</v>
      </c>
      <c r="C62" s="1">
        <f t="shared" si="2"/>
        <v>226074.82559503638</v>
      </c>
      <c r="D62" s="1">
        <f t="shared" si="3"/>
        <v>16831519.348798167</v>
      </c>
      <c r="E62" s="2">
        <f>Coûts!$B$2/((1+B62)^A62)</f>
        <v>12973.355925710048</v>
      </c>
      <c r="F62" s="14">
        <f t="shared" si="4"/>
        <v>4269188.1136760227</v>
      </c>
      <c r="G62" s="36">
        <f t="shared" si="0"/>
        <v>3.9425574372981274</v>
      </c>
      <c r="H62" s="37">
        <f t="shared" si="1"/>
        <v>12562331.235122144</v>
      </c>
    </row>
    <row r="63" spans="1:10" x14ac:dyDescent="0.25">
      <c r="A63" s="15">
        <v>58</v>
      </c>
      <c r="B63" s="1">
        <v>1.4999999999999999E-2</v>
      </c>
      <c r="C63" s="1">
        <f t="shared" si="2"/>
        <v>222733.81832023291</v>
      </c>
      <c r="D63" s="1">
        <f t="shared" si="3"/>
        <v>17054253.1671184</v>
      </c>
      <c r="E63" s="2">
        <f>Coûts!$B$2/((1+B63)^A63)</f>
        <v>12781.631453901527</v>
      </c>
      <c r="F63" s="14">
        <f t="shared" si="4"/>
        <v>4281969.7451299243</v>
      </c>
      <c r="G63" s="36">
        <f t="shared" si="0"/>
        <v>3.9828056203608084</v>
      </c>
      <c r="H63" s="37">
        <f t="shared" si="1"/>
        <v>12772283.421988476</v>
      </c>
    </row>
    <row r="64" spans="1:10" x14ac:dyDescent="0.25">
      <c r="A64" s="15">
        <v>59</v>
      </c>
      <c r="B64" s="1">
        <v>1.4999999999999999E-2</v>
      </c>
      <c r="C64" s="1">
        <f t="shared" si="2"/>
        <v>219442.1855371753</v>
      </c>
      <c r="D64" s="1">
        <f t="shared" si="3"/>
        <v>17273695.352655575</v>
      </c>
      <c r="E64" s="2">
        <f>Coûts!$B$2/((1+B64)^A64)</f>
        <v>12592.740348671456</v>
      </c>
      <c r="F64" s="14">
        <f t="shared" si="4"/>
        <v>4294562.4854785958</v>
      </c>
      <c r="G64" s="36">
        <f t="shared" si="0"/>
        <v>4.022224711146694</v>
      </c>
      <c r="H64" s="37">
        <f t="shared" si="1"/>
        <v>12979132.86717698</v>
      </c>
    </row>
    <row r="65" spans="1:8" x14ac:dyDescent="0.25">
      <c r="A65" s="15">
        <v>60</v>
      </c>
      <c r="B65" s="1">
        <v>1.4999999999999999E-2</v>
      </c>
      <c r="C65" s="1">
        <f t="shared" si="2"/>
        <v>216199.19757357179</v>
      </c>
      <c r="D65" s="1">
        <f t="shared" si="3"/>
        <v>17489894.550229147</v>
      </c>
      <c r="E65" s="2">
        <f>Coûts!$B$2/((1+B65)^A65)</f>
        <v>12406.640737607351</v>
      </c>
      <c r="F65" s="14">
        <f t="shared" si="4"/>
        <v>4306969.126216203</v>
      </c>
      <c r="G65" s="36">
        <f t="shared" si="0"/>
        <v>4.0608358308791797</v>
      </c>
      <c r="H65" s="37">
        <f t="shared" si="1"/>
        <v>13182925.424012944</v>
      </c>
    </row>
    <row r="66" spans="1:8" x14ac:dyDescent="0.25">
      <c r="A66" s="15">
        <v>61</v>
      </c>
      <c r="B66" s="1">
        <v>1.4999999999999999E-2</v>
      </c>
      <c r="C66" s="1">
        <f t="shared" si="2"/>
        <v>213004.13554046481</v>
      </c>
      <c r="D66" s="1">
        <f t="shared" si="3"/>
        <v>17702898.68576961</v>
      </c>
      <c r="E66" s="2">
        <f>Coûts!$B$2/((1+B66)^A66)</f>
        <v>12223.291367100837</v>
      </c>
      <c r="F66" s="14">
        <f t="shared" si="4"/>
        <v>4319192.4175833035</v>
      </c>
      <c r="G66" s="36">
        <f t="shared" si="0"/>
        <v>4.0986594192242141</v>
      </c>
      <c r="H66" s="37">
        <f t="shared" si="1"/>
        <v>13383706.268186307</v>
      </c>
    </row>
    <row r="67" spans="1:8" x14ac:dyDescent="0.25">
      <c r="A67" s="15">
        <v>62</v>
      </c>
      <c r="B67" s="1">
        <v>1.4999999999999999E-2</v>
      </c>
      <c r="C67" s="1">
        <f t="shared" si="2"/>
        <v>209856.2911728718</v>
      </c>
      <c r="D67" s="1">
        <f t="shared" si="3"/>
        <v>17912754.976942483</v>
      </c>
      <c r="E67" s="2">
        <f>Coûts!$B$2/((1+B67)^A67)</f>
        <v>12042.651593202798</v>
      </c>
      <c r="F67" s="14">
        <f t="shared" si="4"/>
        <v>4331235.0691765063</v>
      </c>
      <c r="G67" s="36">
        <f t="shared" si="0"/>
        <v>4.135715261547376</v>
      </c>
      <c r="H67" s="37">
        <f t="shared" si="1"/>
        <v>13581519.907765977</v>
      </c>
    </row>
    <row r="68" spans="1:8" x14ac:dyDescent="0.25">
      <c r="A68" s="15">
        <v>63</v>
      </c>
      <c r="B68" s="1">
        <v>1.4999999999999999E-2</v>
      </c>
      <c r="C68" s="1">
        <f t="shared" si="2"/>
        <v>206754.96667278011</v>
      </c>
      <c r="D68" s="1">
        <f t="shared" si="3"/>
        <v>18119509.943615265</v>
      </c>
      <c r="E68" s="2">
        <f>Coûts!$B$2/((1+B68)^A68)</f>
        <v>11864.681372613595</v>
      </c>
      <c r="F68" s="14">
        <f t="shared" si="4"/>
        <v>4343099.7505491199</v>
      </c>
      <c r="G68" s="36">
        <f t="shared" si="0"/>
        <v>4.1720225148695524</v>
      </c>
      <c r="H68" s="37">
        <f t="shared" si="1"/>
        <v>13776410.193066146</v>
      </c>
    </row>
    <row r="69" spans="1:8" x14ac:dyDescent="0.25">
      <c r="A69" s="15">
        <v>64</v>
      </c>
      <c r="B69" s="1">
        <v>1.4999999999999999E-2</v>
      </c>
      <c r="C69" s="1">
        <f t="shared" si="2"/>
        <v>203699.47455446317</v>
      </c>
      <c r="D69" s="1">
        <f t="shared" si="3"/>
        <v>18323209.418169729</v>
      </c>
      <c r="E69" s="2">
        <f>Coûts!$B$2/((1+B69)^A69)</f>
        <v>11689.3412538065</v>
      </c>
      <c r="F69" s="14">
        <f t="shared" si="4"/>
        <v>4354789.0918029267</v>
      </c>
      <c r="G69" s="36">
        <f t="shared" si="0"/>
        <v>4.2075997325931889</v>
      </c>
      <c r="H69" s="37">
        <f t="shared" si="1"/>
        <v>13968420.326366803</v>
      </c>
    </row>
    <row r="70" spans="1:8" x14ac:dyDescent="0.25">
      <c r="A70" s="15">
        <v>65</v>
      </c>
      <c r="B70" s="1">
        <v>1.4999999999999999E-2</v>
      </c>
      <c r="C70" s="1">
        <f t="shared" si="2"/>
        <v>200689.13749208197</v>
      </c>
      <c r="D70" s="1">
        <f t="shared" si="3"/>
        <v>18523898.555661812</v>
      </c>
      <c r="E70" s="2">
        <f>Coûts!$B$2/((1+B70)^A70)</f>
        <v>11516.592368282267</v>
      </c>
      <c r="F70" s="14">
        <f t="shared" si="4"/>
        <v>4366305.6841712091</v>
      </c>
      <c r="G70" s="36">
        <f t="shared" si="0"/>
        <v>4.2424648880665643</v>
      </c>
      <c r="H70" s="37">
        <f t="shared" si="1"/>
        <v>14157592.871490603</v>
      </c>
    </row>
    <row r="71" spans="1:8" x14ac:dyDescent="0.25">
      <c r="A71" s="15">
        <v>66</v>
      </c>
      <c r="B71" s="1">
        <v>1.4999999999999999E-2</v>
      </c>
      <c r="C71" s="1">
        <f t="shared" si="2"/>
        <v>197723.28816953892</v>
      </c>
      <c r="D71" s="1">
        <f t="shared" si="3"/>
        <v>18721621.843831353</v>
      </c>
      <c r="E71" s="2">
        <f>Coûts!$B$2/((1+B71)^A71)</f>
        <v>11346.396421952973</v>
      </c>
      <c r="F71" s="14">
        <f t="shared" si="4"/>
        <v>4377652.0805931622</v>
      </c>
      <c r="G71" s="36">
        <f t="shared" ref="G71:G105" si="5">D71/F71</f>
        <v>4.2766353970493274</v>
      </c>
      <c r="H71" s="37">
        <f t="shared" ref="H71:H105" si="6">D71-F71</f>
        <v>14343969.763238192</v>
      </c>
    </row>
    <row r="72" spans="1:8" x14ac:dyDescent="0.25">
      <c r="A72" s="15">
        <v>67</v>
      </c>
      <c r="B72" s="1">
        <v>1.4999999999999999E-2</v>
      </c>
      <c r="C72" s="1">
        <f t="shared" ref="C72:C105" si="7">$B$2/((1+B72)^A72)</f>
        <v>194801.26913255069</v>
      </c>
      <c r="D72" s="1">
        <f t="shared" ref="D72:D105" si="8">D71+C72</f>
        <v>18916423.112963904</v>
      </c>
      <c r="E72" s="2">
        <f>Coûts!$B$2/((1+B72)^A72)</f>
        <v>11178.715686653177</v>
      </c>
      <c r="F72" s="14">
        <f t="shared" ref="F72:F104" si="9">F71+E72</f>
        <v>4388830.796279815</v>
      </c>
      <c r="G72" s="36">
        <f t="shared" si="5"/>
        <v>4.310128139138647</v>
      </c>
      <c r="H72" s="37">
        <f t="shared" si="6"/>
        <v>14527592.31668409</v>
      </c>
    </row>
    <row r="73" spans="1:8" x14ac:dyDescent="0.25">
      <c r="A73" s="15">
        <v>68</v>
      </c>
      <c r="B73" s="1">
        <v>1.4999999999999999E-2</v>
      </c>
      <c r="C73" s="1">
        <f t="shared" si="7"/>
        <v>191922.43264290711</v>
      </c>
      <c r="D73" s="1">
        <f t="shared" si="8"/>
        <v>19108345.545606811</v>
      </c>
      <c r="E73" s="2">
        <f>Coûts!$B$2/((1+B73)^A73)</f>
        <v>11013.512991776532</v>
      </c>
      <c r="F73" s="14">
        <f t="shared" si="9"/>
        <v>4399844.3092715917</v>
      </c>
      <c r="G73" s="36">
        <f t="shared" si="5"/>
        <v>4.3429594782116867</v>
      </c>
      <c r="H73" s="37">
        <f t="shared" si="6"/>
        <v>14708501.236335218</v>
      </c>
    </row>
    <row r="74" spans="1:8" x14ac:dyDescent="0.25">
      <c r="A74" s="41">
        <v>69</v>
      </c>
      <c r="B74" s="1">
        <v>1.4999999999999999E-2</v>
      </c>
      <c r="C74" s="42">
        <f t="shared" si="7"/>
        <v>189086.14053488386</v>
      </c>
      <c r="D74" s="42">
        <f t="shared" si="8"/>
        <v>19297431.686141696</v>
      </c>
      <c r="E74" s="43">
        <f>Coûts!$B$2/((1+B74)^A74)</f>
        <v>10850.751716035993</v>
      </c>
      <c r="F74" s="44">
        <f t="shared" si="9"/>
        <v>4410695.0609876281</v>
      </c>
      <c r="G74" s="45">
        <f t="shared" si="5"/>
        <v>4.3751452819367387</v>
      </c>
      <c r="H74" s="37">
        <f t="shared" si="6"/>
        <v>14886736.625154067</v>
      </c>
    </row>
    <row r="75" spans="1:8" x14ac:dyDescent="0.25">
      <c r="A75" s="15">
        <v>70</v>
      </c>
      <c r="B75" s="1">
        <v>1.4999999999999999E-2</v>
      </c>
      <c r="C75" s="1">
        <f t="shared" si="7"/>
        <v>186291.76407377725</v>
      </c>
      <c r="D75" s="1">
        <f t="shared" si="8"/>
        <v>19483723.450215474</v>
      </c>
      <c r="E75" s="2">
        <f>Coûts!$B$2/((1+B75)^A75)</f>
        <v>10690.395779345807</v>
      </c>
      <c r="F75" s="14">
        <f t="shared" si="9"/>
        <v>4421385.4567669742</v>
      </c>
      <c r="G75" s="36">
        <f t="shared" si="5"/>
        <v>4.4067009404021631</v>
      </c>
      <c r="H75" s="37">
        <f t="shared" si="6"/>
        <v>15062337.9934485</v>
      </c>
    </row>
    <row r="76" spans="1:8" x14ac:dyDescent="0.25">
      <c r="A76" s="15">
        <v>71</v>
      </c>
      <c r="B76" s="1">
        <v>1.4999999999999999E-2</v>
      </c>
      <c r="C76" s="1">
        <f t="shared" si="7"/>
        <v>183538.68381652934</v>
      </c>
      <c r="D76" s="1">
        <f t="shared" si="8"/>
        <v>19667262.134032004</v>
      </c>
      <c r="E76" s="2">
        <f>Coûts!$B$2/((1+B76)^A76)</f>
        <v>10532.409634823458</v>
      </c>
      <c r="F76" s="14">
        <f t="shared" si="9"/>
        <v>4431917.8664017981</v>
      </c>
      <c r="G76" s="36">
        <f t="shared" si="5"/>
        <v>4.4376413839093845</v>
      </c>
      <c r="H76" s="37">
        <f t="shared" si="6"/>
        <v>15235344.267630205</v>
      </c>
    </row>
    <row r="77" spans="1:8" x14ac:dyDescent="0.25">
      <c r="A77" s="15">
        <v>72</v>
      </c>
      <c r="B77" s="1">
        <v>1.4999999999999999E-2</v>
      </c>
      <c r="C77" s="1">
        <f t="shared" si="7"/>
        <v>180826.28947441315</v>
      </c>
      <c r="D77" s="1">
        <f t="shared" si="8"/>
        <v>19848088.423506416</v>
      </c>
      <c r="E77" s="2">
        <f>Coûts!$B$2/((1+B77)^A77)</f>
        <v>10376.758260909812</v>
      </c>
      <c r="F77" s="14">
        <f t="shared" si="9"/>
        <v>4442294.6246627076</v>
      </c>
      <c r="G77" s="36">
        <f t="shared" si="5"/>
        <v>4.467981099973402</v>
      </c>
      <c r="H77" s="37">
        <f t="shared" si="6"/>
        <v>15405793.798843708</v>
      </c>
    </row>
    <row r="78" spans="1:8" x14ac:dyDescent="0.25">
      <c r="A78" s="15">
        <v>73</v>
      </c>
      <c r="B78" s="1">
        <v>1.4999999999999999E-2</v>
      </c>
      <c r="C78" s="1">
        <f t="shared" si="7"/>
        <v>178153.97977774698</v>
      </c>
      <c r="D78" s="1">
        <f t="shared" si="8"/>
        <v>20026242.403284162</v>
      </c>
      <c r="E78" s="2">
        <f>Coûts!$B$2/((1+B78)^A78)</f>
        <v>10223.407153605725</v>
      </c>
      <c r="F78" s="14">
        <f t="shared" si="9"/>
        <v>4452518.031816313</v>
      </c>
      <c r="G78" s="36">
        <f t="shared" si="5"/>
        <v>4.4977341495717358</v>
      </c>
      <c r="H78" s="37">
        <f t="shared" si="6"/>
        <v>15573724.371467849</v>
      </c>
    </row>
    <row r="79" spans="1:8" x14ac:dyDescent="0.25">
      <c r="A79" s="15">
        <v>74</v>
      </c>
      <c r="B79" s="1">
        <v>1.4999999999999999E-2</v>
      </c>
      <c r="C79" s="1">
        <f t="shared" si="7"/>
        <v>175521.16234260786</v>
      </c>
      <c r="D79" s="1">
        <f t="shared" si="8"/>
        <v>20201763.56562677</v>
      </c>
      <c r="E79" s="2">
        <f>Coûts!$B$2/((1+B79)^A79)</f>
        <v>10072.322318823377</v>
      </c>
      <c r="F79" s="14">
        <f t="shared" si="9"/>
        <v>4462590.3541351361</v>
      </c>
      <c r="G79" s="36">
        <f t="shared" si="5"/>
        <v>4.5269141826803265</v>
      </c>
      <c r="H79" s="37">
        <f t="shared" si="6"/>
        <v>15739173.211491633</v>
      </c>
    </row>
    <row r="80" spans="1:8" x14ac:dyDescent="0.25">
      <c r="A80" s="41">
        <v>75</v>
      </c>
      <c r="B80" s="1">
        <v>1.4999999999999999E-2</v>
      </c>
      <c r="C80" s="42">
        <f t="shared" si="7"/>
        <v>172927.25353951516</v>
      </c>
      <c r="D80" s="42">
        <f t="shared" si="8"/>
        <v>20374690.819166284</v>
      </c>
      <c r="E80" s="43">
        <f>Coûts!$B$2/((1+B80)^A80)</f>
        <v>9923.4702648506191</v>
      </c>
      <c r="F80" s="44">
        <f t="shared" si="9"/>
        <v>4472513.8243999863</v>
      </c>
      <c r="G80" s="45">
        <f t="shared" si="5"/>
        <v>4.5555344531326671</v>
      </c>
      <c r="H80" s="37">
        <f t="shared" si="6"/>
        <v>15902176.994766299</v>
      </c>
    </row>
    <row r="81" spans="1:8" x14ac:dyDescent="0.25">
      <c r="A81" s="15">
        <v>76</v>
      </c>
      <c r="B81" s="1">
        <v>1.4999999999999999E-2</v>
      </c>
      <c r="C81" s="1">
        <f t="shared" si="7"/>
        <v>170371.67836405439</v>
      </c>
      <c r="D81" s="1">
        <f t="shared" si="8"/>
        <v>20545062.497530337</v>
      </c>
      <c r="E81" s="2">
        <f>Coûts!$B$2/((1+B81)^A81)</f>
        <v>9776.8179949267214</v>
      </c>
      <c r="F81" s="14">
        <f t="shared" si="9"/>
        <v>4482290.6423949134</v>
      </c>
      <c r="G81" s="36">
        <f t="shared" si="5"/>
        <v>4.5836078328363357</v>
      </c>
      <c r="H81" s="37">
        <f t="shared" si="6"/>
        <v>16062771.855135424</v>
      </c>
    </row>
    <row r="82" spans="1:8" x14ac:dyDescent="0.25">
      <c r="A82" s="15">
        <v>77</v>
      </c>
      <c r="B82" s="1">
        <v>1.4999999999999999E-2</v>
      </c>
      <c r="C82" s="1">
        <f t="shared" si="7"/>
        <v>167853.87030941321</v>
      </c>
      <c r="D82" s="1">
        <f t="shared" si="8"/>
        <v>20712916.36783975</v>
      </c>
      <c r="E82" s="2">
        <f>Coûts!$B$2/((1+B82)^A82)</f>
        <v>9632.332999927803</v>
      </c>
      <c r="F82" s="14">
        <f t="shared" si="9"/>
        <v>4491922.9753948413</v>
      </c>
      <c r="G82" s="36">
        <f t="shared" si="5"/>
        <v>4.6111468253791861</v>
      </c>
      <c r="H82" s="37">
        <f t="shared" si="6"/>
        <v>16220993.392444909</v>
      </c>
    </row>
    <row r="83" spans="1:8" x14ac:dyDescent="0.25">
      <c r="A83" s="15">
        <v>78</v>
      </c>
      <c r="B83" s="1">
        <v>1.4999999999999999E-2</v>
      </c>
      <c r="C83" s="1">
        <f t="shared" si="7"/>
        <v>165373.27124080123</v>
      </c>
      <c r="D83" s="1">
        <f t="shared" si="8"/>
        <v>20878289.639080551</v>
      </c>
      <c r="E83" s="2">
        <f>Coûts!$B$2/((1+B83)^A83)</f>
        <v>9489.9832511604</v>
      </c>
      <c r="F83" s="14">
        <f t="shared" si="9"/>
        <v>4501412.9586460013</v>
      </c>
      <c r="G83" s="36">
        <f t="shared" si="5"/>
        <v>4.6381635790555453</v>
      </c>
      <c r="H83" s="37">
        <f t="shared" si="6"/>
        <v>16376876.680434549</v>
      </c>
    </row>
    <row r="84" spans="1:8" x14ac:dyDescent="0.25">
      <c r="A84" s="15">
        <v>79</v>
      </c>
      <c r="B84" s="1">
        <v>1.4999999999999999E-2</v>
      </c>
      <c r="C84" s="1">
        <f t="shared" si="7"/>
        <v>162929.33127172536</v>
      </c>
      <c r="D84" s="1">
        <f t="shared" si="8"/>
        <v>21041218.970352277</v>
      </c>
      <c r="E84" s="2">
        <f>Coûts!$B$2/((1+B84)^A84)</f>
        <v>9349.7371932614788</v>
      </c>
      <c r="F84" s="14">
        <f t="shared" si="9"/>
        <v>4510762.6958392626</v>
      </c>
      <c r="G84" s="36">
        <f t="shared" si="5"/>
        <v>4.6646698993411349</v>
      </c>
      <c r="H84" s="37">
        <f t="shared" si="6"/>
        <v>16530456.274513014</v>
      </c>
    </row>
    <row r="85" spans="1:8" x14ac:dyDescent="0.25">
      <c r="A85" s="15">
        <v>80</v>
      </c>
      <c r="B85" s="1">
        <v>1.4999999999999999E-2</v>
      </c>
      <c r="C85" s="1">
        <f t="shared" si="7"/>
        <v>160521.50864209401</v>
      </c>
      <c r="D85" s="1">
        <f t="shared" si="8"/>
        <v>21201740.47899437</v>
      </c>
      <c r="E85" s="2">
        <f>Coûts!$B$2/((1+B85)^A85)</f>
        <v>9211.5637372034307</v>
      </c>
      <c r="F85" s="14">
        <f t="shared" si="9"/>
        <v>4519974.2595764659</v>
      </c>
      <c r="G85" s="36">
        <f t="shared" si="5"/>
        <v>4.6906772608437448</v>
      </c>
      <c r="H85" s="37">
        <f t="shared" si="6"/>
        <v>16681766.219417904</v>
      </c>
    </row>
    <row r="86" spans="1:8" x14ac:dyDescent="0.25">
      <c r="A86" s="15">
        <v>81</v>
      </c>
      <c r="B86" s="1">
        <v>1.4999999999999999E-2</v>
      </c>
      <c r="C86" s="1">
        <f t="shared" si="7"/>
        <v>158149.26959812216</v>
      </c>
      <c r="D86" s="1">
        <f t="shared" si="8"/>
        <v>21359889.748592492</v>
      </c>
      <c r="E86" s="2">
        <f>Coûts!$B$2/((1+B86)^A86)</f>
        <v>9075.4322534023941</v>
      </c>
      <c r="F86" s="14">
        <f t="shared" si="9"/>
        <v>4529049.6918298686</v>
      </c>
      <c r="G86" s="36">
        <f t="shared" si="5"/>
        <v>4.7161968187552548</v>
      </c>
      <c r="H86" s="37">
        <f t="shared" si="6"/>
        <v>16830840.056762625</v>
      </c>
    </row>
    <row r="87" spans="1:8" x14ac:dyDescent="0.25">
      <c r="A87" s="15">
        <v>82</v>
      </c>
      <c r="B87" s="1">
        <v>1.4999999999999999E-2</v>
      </c>
      <c r="C87" s="1">
        <f t="shared" si="7"/>
        <v>155812.088274012</v>
      </c>
      <c r="D87" s="1">
        <f t="shared" si="8"/>
        <v>21515701.836866505</v>
      </c>
      <c r="E87" s="2">
        <f>Coûts!$B$2/((1+B87)^A87)</f>
        <v>8941.3125649284684</v>
      </c>
      <c r="F87" s="14">
        <f t="shared" si="9"/>
        <v>4537991.0043947967</v>
      </c>
      <c r="G87" s="36">
        <f t="shared" si="5"/>
        <v>4.7412394198291095</v>
      </c>
      <c r="H87" s="37">
        <f t="shared" si="6"/>
        <v>16977710.83247171</v>
      </c>
    </row>
    <row r="88" spans="1:8" x14ac:dyDescent="0.25">
      <c r="A88" s="15">
        <v>83</v>
      </c>
      <c r="B88" s="1">
        <v>1.4999999999999999E-2</v>
      </c>
      <c r="C88" s="1">
        <f t="shared" si="7"/>
        <v>153509.4465753813</v>
      </c>
      <c r="D88" s="1">
        <f t="shared" si="8"/>
        <v>21669211.283441886</v>
      </c>
      <c r="E88" s="2">
        <f>Coûts!$B$2/((1+B88)^A88)</f>
        <v>8809.1749408162268</v>
      </c>
      <c r="F88" s="14">
        <f t="shared" si="9"/>
        <v>4546800.1793356128</v>
      </c>
      <c r="G88" s="36">
        <f t="shared" si="5"/>
        <v>4.7658156129060929</v>
      </c>
      <c r="H88" s="37">
        <f t="shared" si="6"/>
        <v>17122411.104106274</v>
      </c>
    </row>
    <row r="89" spans="1:8" x14ac:dyDescent="0.25">
      <c r="A89" s="15">
        <v>84</v>
      </c>
      <c r="B89" s="1">
        <v>1.4999999999999999E-2</v>
      </c>
      <c r="C89" s="1">
        <f t="shared" si="7"/>
        <v>151240.8340644151</v>
      </c>
      <c r="D89" s="1">
        <f t="shared" si="8"/>
        <v>21820452.117506303</v>
      </c>
      <c r="E89" s="2">
        <f>Coûts!$B$2/((1+B89)^A89)</f>
        <v>8678.9900894741168</v>
      </c>
      <c r="F89" s="14">
        <f t="shared" si="9"/>
        <v>4555479.169425087</v>
      </c>
      <c r="G89" s="36">
        <f t="shared" si="5"/>
        <v>4.7899356590099611</v>
      </c>
      <c r="H89" s="37">
        <f t="shared" si="6"/>
        <v>17264972.948081218</v>
      </c>
    </row>
    <row r="90" spans="1:8" x14ac:dyDescent="0.25">
      <c r="A90" s="15">
        <v>85</v>
      </c>
      <c r="B90" s="1">
        <v>1.4999999999999999E-2</v>
      </c>
      <c r="C90" s="1">
        <f t="shared" si="7"/>
        <v>149005.74784671442</v>
      </c>
      <c r="D90" s="1">
        <f t="shared" si="8"/>
        <v>21969457.865353018</v>
      </c>
      <c r="E90" s="2">
        <f>Coûts!$B$2/((1+B90)^A90)</f>
        <v>8550.7291521912484</v>
      </c>
      <c r="F90" s="14">
        <f t="shared" si="9"/>
        <v>4564029.8985772785</v>
      </c>
      <c r="G90" s="36">
        <f t="shared" si="5"/>
        <v>4.8136095410333404</v>
      </c>
      <c r="H90" s="37">
        <f t="shared" si="6"/>
        <v>17405427.966775738</v>
      </c>
    </row>
    <row r="91" spans="1:8" x14ac:dyDescent="0.25">
      <c r="A91" s="15">
        <v>86</v>
      </c>
      <c r="B91" s="1">
        <v>1.4999999999999999E-2</v>
      </c>
      <c r="C91" s="1">
        <f t="shared" si="7"/>
        <v>146803.69245981719</v>
      </c>
      <c r="D91" s="1">
        <f t="shared" si="8"/>
        <v>22116261.557812836</v>
      </c>
      <c r="E91" s="2">
        <f>Coûts!$B$2/((1+B91)^A91)</f>
        <v>8424.3636967401471</v>
      </c>
      <c r="F91" s="14">
        <f t="shared" si="9"/>
        <v>4572454.2622740185</v>
      </c>
      <c r="G91" s="36">
        <f t="shared" si="5"/>
        <v>4.8368469730331993</v>
      </c>
      <c r="H91" s="37">
        <f t="shared" si="6"/>
        <v>17543807.295538817</v>
      </c>
    </row>
    <row r="92" spans="1:8" x14ac:dyDescent="0.25">
      <c r="A92" s="15">
        <v>87</v>
      </c>
      <c r="B92" s="1">
        <v>1.4999999999999999E-2</v>
      </c>
      <c r="C92" s="1">
        <f t="shared" si="7"/>
        <v>144634.1797633667</v>
      </c>
      <c r="D92" s="1">
        <f t="shared" si="8"/>
        <v>22260895.737576202</v>
      </c>
      <c r="E92" s="2">
        <f>Coûts!$B$2/((1+B92)^A92)</f>
        <v>8299.8657110740387</v>
      </c>
      <c r="F92" s="14">
        <f t="shared" si="9"/>
        <v>4580754.1279850928</v>
      </c>
      <c r="G92" s="36">
        <f t="shared" si="5"/>
        <v>4.8596574091541473</v>
      </c>
      <c r="H92" s="37">
        <f t="shared" si="6"/>
        <v>17680141.609591108</v>
      </c>
    </row>
    <row r="93" spans="1:8" x14ac:dyDescent="0.25">
      <c r="A93" s="15">
        <v>88</v>
      </c>
      <c r="B93" s="1">
        <v>1.4999999999999999E-2</v>
      </c>
      <c r="C93" s="1">
        <f t="shared" si="7"/>
        <v>142496.72883090319</v>
      </c>
      <c r="D93" s="1">
        <f t="shared" si="8"/>
        <v>22403392.466407105</v>
      </c>
      <c r="E93" s="2">
        <f>Coûts!$B$2/((1+B93)^A93)</f>
        <v>8177.2075971172808</v>
      </c>
      <c r="F93" s="14">
        <f t="shared" si="9"/>
        <v>4588931.3355822098</v>
      </c>
      <c r="G93" s="36">
        <f t="shared" si="5"/>
        <v>4.882050052196897</v>
      </c>
      <c r="H93" s="37">
        <f t="shared" si="6"/>
        <v>17814461.130824894</v>
      </c>
    </row>
    <row r="94" spans="1:8" x14ac:dyDescent="0.25">
      <c r="A94" s="15">
        <v>89</v>
      </c>
      <c r="B94" s="1">
        <v>1.4999999999999999E-2</v>
      </c>
      <c r="C94" s="1">
        <f t="shared" si="7"/>
        <v>140390.86584325437</v>
      </c>
      <c r="D94" s="1">
        <f t="shared" si="8"/>
        <v>22543783.33225036</v>
      </c>
      <c r="E94" s="2">
        <f>Coûts!$B$2/((1+B94)^A94)</f>
        <v>8056.3621646475676</v>
      </c>
      <c r="F94" s="14">
        <f t="shared" si="9"/>
        <v>4596987.6977468571</v>
      </c>
      <c r="G94" s="36">
        <f t="shared" si="5"/>
        <v>4.9040338618482382</v>
      </c>
      <c r="H94" s="37">
        <f t="shared" si="6"/>
        <v>17946795.634503502</v>
      </c>
    </row>
    <row r="95" spans="1:8" x14ac:dyDescent="0.25">
      <c r="A95" s="15">
        <v>90</v>
      </c>
      <c r="B95" s="1">
        <v>1.4999999999999999E-2</v>
      </c>
      <c r="C95" s="1">
        <f t="shared" si="7"/>
        <v>138316.12398350186</v>
      </c>
      <c r="D95" s="1">
        <f t="shared" si="8"/>
        <v>22682099.456233863</v>
      </c>
      <c r="E95" s="2">
        <f>Coûts!$B$2/((1+B95)^A95)</f>
        <v>7937.3026252685404</v>
      </c>
      <c r="F95" s="14">
        <f t="shared" si="9"/>
        <v>4604925.0003721258</v>
      </c>
      <c r="G95" s="36">
        <f t="shared" si="5"/>
        <v>4.92561756258808</v>
      </c>
      <c r="H95" s="37">
        <f t="shared" si="6"/>
        <v>18077174.455861736</v>
      </c>
    </row>
    <row r="96" spans="1:8" x14ac:dyDescent="0.25">
      <c r="A96" s="15">
        <v>91</v>
      </c>
      <c r="B96" s="1">
        <v>1.4999999999999999E-2</v>
      </c>
      <c r="C96" s="1">
        <f t="shared" si="7"/>
        <v>136272.04333349937</v>
      </c>
      <c r="D96" s="1">
        <f t="shared" si="8"/>
        <v>22818371.499567363</v>
      </c>
      <c r="E96" s="2">
        <f>Coûts!$B$2/((1+B96)^A96)</f>
        <v>7820.0025864714689</v>
      </c>
      <c r="F96" s="14">
        <f t="shared" si="9"/>
        <v>4612745.0029585976</v>
      </c>
      <c r="G96" s="36">
        <f t="shared" si="5"/>
        <v>4.9468096512882775</v>
      </c>
      <c r="H96" s="37">
        <f t="shared" si="6"/>
        <v>18205626.496608764</v>
      </c>
    </row>
    <row r="97" spans="1:8" x14ac:dyDescent="0.25">
      <c r="A97" s="15">
        <v>92</v>
      </c>
      <c r="B97" s="1">
        <v>1.4999999999999999E-2</v>
      </c>
      <c r="C97" s="1">
        <f t="shared" si="7"/>
        <v>134258.17077192062</v>
      </c>
      <c r="D97" s="1">
        <f t="shared" si="8"/>
        <v>22952629.670339283</v>
      </c>
      <c r="E97" s="2">
        <f>Coûts!$B$2/((1+B97)^A97)</f>
        <v>7704.4360457847006</v>
      </c>
      <c r="F97" s="14">
        <f t="shared" si="9"/>
        <v>4620449.4390043821</v>
      </c>
      <c r="G97" s="36">
        <f t="shared" si="5"/>
        <v>4.9676184045171876</v>
      </c>
      <c r="H97" s="37">
        <f t="shared" si="6"/>
        <v>18332180.231334902</v>
      </c>
    </row>
    <row r="98" spans="1:8" x14ac:dyDescent="0.25">
      <c r="A98" s="15">
        <v>93</v>
      </c>
      <c r="B98" s="1">
        <v>1.4999999999999999E-2</v>
      </c>
      <c r="C98" s="1">
        <f t="shared" si="7"/>
        <v>132274.05987381341</v>
      </c>
      <c r="D98" s="1">
        <f t="shared" si="8"/>
        <v>23084903.730213095</v>
      </c>
      <c r="E98" s="2">
        <f>Coûts!$B$2/((1+B98)^A98)</f>
        <v>7590.5773850095575</v>
      </c>
      <c r="F98" s="14">
        <f t="shared" si="9"/>
        <v>4628040.0163893914</v>
      </c>
      <c r="G98" s="36">
        <f t="shared" si="5"/>
        <v>4.9880518855632099</v>
      </c>
      <c r="H98" s="37">
        <f t="shared" si="6"/>
        <v>18456863.713823702</v>
      </c>
    </row>
    <row r="99" spans="1:8" x14ac:dyDescent="0.25">
      <c r="A99" s="15">
        <v>94</v>
      </c>
      <c r="B99" s="1">
        <v>1.4999999999999999E-2</v>
      </c>
      <c r="C99" s="1">
        <f t="shared" si="7"/>
        <v>130319.27081163887</v>
      </c>
      <c r="D99" s="1">
        <f t="shared" si="8"/>
        <v>23215223.001024734</v>
      </c>
      <c r="E99" s="2">
        <f>Coûts!$B$2/((1+B99)^A99)</f>
        <v>7478.4013645414379</v>
      </c>
      <c r="F99" s="14">
        <f t="shared" si="9"/>
        <v>4635518.417753933</v>
      </c>
      <c r="G99" s="36">
        <f t="shared" si="5"/>
        <v>5.0081179511898695</v>
      </c>
      <c r="H99" s="37">
        <f t="shared" si="6"/>
        <v>18579704.583270803</v>
      </c>
    </row>
    <row r="100" spans="1:8" x14ac:dyDescent="0.25">
      <c r="A100" s="15">
        <v>95</v>
      </c>
      <c r="B100" s="1">
        <v>1.4999999999999999E-2</v>
      </c>
      <c r="C100" s="1">
        <f t="shared" si="7"/>
        <v>128393.37025777229</v>
      </c>
      <c r="D100" s="1">
        <f t="shared" si="8"/>
        <v>23343616.371282507</v>
      </c>
      <c r="E100" s="2">
        <f>Coûts!$B$2/((1+B100)^A100)</f>
        <v>7367.8831177748161</v>
      </c>
      <c r="F100" s="14">
        <f t="shared" si="9"/>
        <v>4642886.3008717075</v>
      </c>
      <c r="G100" s="36">
        <f t="shared" si="5"/>
        <v>5.0278242581343671</v>
      </c>
      <c r="H100" s="37">
        <f t="shared" si="6"/>
        <v>18700730.070410799</v>
      </c>
    </row>
    <row r="101" spans="1:8" x14ac:dyDescent="0.25">
      <c r="A101" s="15">
        <v>96</v>
      </c>
      <c r="B101" s="1">
        <v>1.4999999999999999E-2</v>
      </c>
      <c r="C101" s="1">
        <f t="shared" si="7"/>
        <v>126495.93128844562</v>
      </c>
      <c r="D101" s="1">
        <f t="shared" si="8"/>
        <v>23470112.302570954</v>
      </c>
      <c r="E101" s="2">
        <f>Coûts!$B$2/((1+B101)^A101)</f>
        <v>7258.9981455909528</v>
      </c>
      <c r="F101" s="14">
        <f t="shared" si="9"/>
        <v>4650145.299017298</v>
      </c>
      <c r="G101" s="36">
        <f t="shared" si="5"/>
        <v>5.0471782693609217</v>
      </c>
      <c r="H101" s="37">
        <f t="shared" si="6"/>
        <v>18819967.003553655</v>
      </c>
    </row>
    <row r="102" spans="1:8" x14ac:dyDescent="0.25">
      <c r="A102" s="15">
        <v>97</v>
      </c>
      <c r="B102" s="1">
        <v>1.4999999999999999E-2</v>
      </c>
      <c r="C102" s="1">
        <f t="shared" si="7"/>
        <v>124626.53328910902</v>
      </c>
      <c r="D102" s="1">
        <f t="shared" si="8"/>
        <v>23594738.835860062</v>
      </c>
      <c r="E102" s="2">
        <f>Coûts!$B$2/((1+B102)^A102)</f>
        <v>7151.722310927049</v>
      </c>
      <c r="F102" s="14">
        <f t="shared" si="9"/>
        <v>4657297.0213282248</v>
      </c>
      <c r="G102" s="36">
        <f t="shared" si="5"/>
        <v>5.0661872600796736</v>
      </c>
      <c r="H102" s="37">
        <f t="shared" si="6"/>
        <v>18937441.814531837</v>
      </c>
    </row>
    <row r="103" spans="1:8" x14ac:dyDescent="0.25">
      <c r="A103" s="15">
        <v>98</v>
      </c>
      <c r="B103" s="1">
        <v>1.4999999999999999E-2</v>
      </c>
      <c r="C103" s="1">
        <f t="shared" si="7"/>
        <v>122784.76186119116</v>
      </c>
      <c r="D103" s="1">
        <f t="shared" si="8"/>
        <v>23717523.597721253</v>
      </c>
      <c r="E103" s="2">
        <f>Coûts!$B$2/((1+B103)^A103)</f>
        <v>7046.0318334256644</v>
      </c>
      <c r="F103" s="14">
        <f t="shared" si="9"/>
        <v>4664343.0531616509</v>
      </c>
      <c r="G103" s="36">
        <f t="shared" si="5"/>
        <v>5.0848583235413409</v>
      </c>
      <c r="H103" s="37">
        <f t="shared" si="6"/>
        <v>19053180.544559602</v>
      </c>
    </row>
    <row r="104" spans="1:8" x14ac:dyDescent="0.25">
      <c r="A104" s="15">
        <v>99</v>
      </c>
      <c r="B104" s="1">
        <v>1.4999999999999999E-2</v>
      </c>
      <c r="C104" s="1">
        <f t="shared" si="7"/>
        <v>120970.20873023759</v>
      </c>
      <c r="D104" s="1">
        <f t="shared" si="8"/>
        <v>23838493.806451492</v>
      </c>
      <c r="E104" s="2">
        <f>Coûts!$B$2/((1+B104)^A104)</f>
        <v>6941.9032841632161</v>
      </c>
      <c r="F104" s="14">
        <f t="shared" si="9"/>
        <v>4671284.9564458141</v>
      </c>
      <c r="G104" s="36">
        <f t="shared" si="5"/>
        <v>5.1031983766173852</v>
      </c>
      <c r="H104" s="37">
        <f t="shared" si="6"/>
        <v>19167208.850005679</v>
      </c>
    </row>
    <row r="105" spans="1:8" ht="13.8" thickBot="1" x14ac:dyDescent="0.3">
      <c r="A105" s="16">
        <v>100</v>
      </c>
      <c r="B105" s="1">
        <v>1.4999999999999999E-2</v>
      </c>
      <c r="C105" s="3">
        <f t="shared" si="7"/>
        <v>119182.47165540652</v>
      </c>
      <c r="D105" s="3">
        <f t="shared" si="8"/>
        <v>23957676.278106898</v>
      </c>
      <c r="E105" s="4">
        <f>Coûts!$B$2/((1+B105)^A105)</f>
        <v>6839.3135804563726</v>
      </c>
      <c r="F105" s="17">
        <f>F104+E105</f>
        <v>4678124.2700262703</v>
      </c>
      <c r="G105" s="38">
        <f t="shared" si="5"/>
        <v>5.121214165174873</v>
      </c>
      <c r="H105" s="39">
        <f t="shared" si="6"/>
        <v>19279552.008080628</v>
      </c>
    </row>
  </sheetData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D33FA-1378-40D9-905F-AAFEBFC016FD}">
  <dimension ref="A1:J105"/>
  <sheetViews>
    <sheetView tabSelected="1" workbookViewId="0">
      <selection activeCell="E6" sqref="E6"/>
    </sheetView>
  </sheetViews>
  <sheetFormatPr baseColWidth="10" defaultColWidth="9.21875" defaultRowHeight="13.2" x14ac:dyDescent="0.25"/>
  <cols>
    <col min="1" max="1" width="11.44140625" customWidth="1"/>
    <col min="2" max="2" width="19.44140625" bestFit="1" customWidth="1"/>
    <col min="3" max="3" width="14.44140625" bestFit="1" customWidth="1"/>
    <col min="4" max="4" width="22.77734375" bestFit="1" customWidth="1"/>
    <col min="5" max="5" width="23.5546875" bestFit="1" customWidth="1"/>
    <col min="6" max="6" width="23.44140625" bestFit="1" customWidth="1"/>
    <col min="7" max="7" width="12" bestFit="1" customWidth="1"/>
    <col min="8" max="8" width="18.5546875" customWidth="1"/>
    <col min="9" max="256" width="11.44140625" customWidth="1"/>
  </cols>
  <sheetData>
    <row r="1" spans="1:8" x14ac:dyDescent="0.25">
      <c r="A1" s="21" t="s">
        <v>19</v>
      </c>
      <c r="B1" s="22">
        <f>Coûts!B1*1.5</f>
        <v>4954961.25</v>
      </c>
      <c r="C1" s="6"/>
      <c r="D1" s="6"/>
    </row>
    <row r="2" spans="1:8" ht="13.8" thickBot="1" x14ac:dyDescent="0.3">
      <c r="A2" s="23" t="s">
        <v>16</v>
      </c>
      <c r="B2" s="83">
        <f>DEMA!G24*0.5</f>
        <v>528222.15500000003</v>
      </c>
      <c r="C2" s="6"/>
      <c r="D2" s="6"/>
    </row>
    <row r="3" spans="1:8" ht="7.5" customHeight="1" x14ac:dyDescent="0.25"/>
    <row r="4" spans="1:8" ht="4.5" customHeight="1" thickBot="1" x14ac:dyDescent="0.3"/>
    <row r="5" spans="1:8" x14ac:dyDescent="0.25">
      <c r="A5" s="18" t="s">
        <v>20</v>
      </c>
      <c r="B5" s="19" t="s">
        <v>21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26</v>
      </c>
      <c r="H5" s="20" t="s">
        <v>27</v>
      </c>
    </row>
    <row r="6" spans="1:8" x14ac:dyDescent="0.25">
      <c r="A6" s="15">
        <v>1</v>
      </c>
      <c r="B6" s="1">
        <v>2.5000000000000001E-2</v>
      </c>
      <c r="C6" s="1">
        <f>$B$2/((1+B6)^A6)</f>
        <v>515338.68780487811</v>
      </c>
      <c r="D6" s="1">
        <f>C6</f>
        <v>515338.68780487811</v>
      </c>
      <c r="E6" s="2">
        <f>Coûts!$B$2*1.5/((1+B6)^A6)</f>
        <v>44359.243902439033</v>
      </c>
      <c r="F6" s="14">
        <f>B1+E6</f>
        <v>4999320.4939024393</v>
      </c>
      <c r="G6" s="36">
        <f>D6/F6</f>
        <v>0.10308174649603387</v>
      </c>
      <c r="H6" s="37">
        <f>D6-F6</f>
        <v>-4483981.8060975615</v>
      </c>
    </row>
    <row r="7" spans="1:8" x14ac:dyDescent="0.25">
      <c r="A7" s="15">
        <v>2</v>
      </c>
      <c r="B7" s="1">
        <v>2.5000000000000001E-2</v>
      </c>
      <c r="C7" s="1">
        <f>$B$2/((1+B7)^A7)</f>
        <v>502769.45151695429</v>
      </c>
      <c r="D7" s="1">
        <f>D6+C7</f>
        <v>1018108.1393218325</v>
      </c>
      <c r="E7" s="2">
        <f>Coûts!$B$2*1.5/((1+B7)^A7)</f>
        <v>43277.311124330765</v>
      </c>
      <c r="F7" s="14">
        <f>F6+E7</f>
        <v>5042597.8050267696</v>
      </c>
      <c r="G7" s="36">
        <f t="shared" ref="G7:G70" si="0">D7/F7</f>
        <v>0.20190151558526442</v>
      </c>
      <c r="H7" s="37">
        <f t="shared" ref="H7:H70" si="1">D7-F7</f>
        <v>-4024489.6657049372</v>
      </c>
    </row>
    <row r="8" spans="1:8" x14ac:dyDescent="0.25">
      <c r="A8" s="15">
        <v>3</v>
      </c>
      <c r="B8" s="1">
        <v>2.5000000000000001E-2</v>
      </c>
      <c r="C8" s="1">
        <f t="shared" ref="C8:C71" si="2">$B$2/((1+B8)^A8)</f>
        <v>490506.7819677603</v>
      </c>
      <c r="D8" s="1">
        <f t="shared" ref="D8:D71" si="3">D7+C8</f>
        <v>1508614.9212895927</v>
      </c>
      <c r="E8" s="2">
        <f>Coûts!$B$2*1.5/((1+B8)^A8)</f>
        <v>42221.766950566598</v>
      </c>
      <c r="F8" s="14">
        <f t="shared" ref="F8:F71" si="4">F7+E8</f>
        <v>5084819.571977336</v>
      </c>
      <c r="G8" s="36">
        <f t="shared" si="0"/>
        <v>0.29668996115489249</v>
      </c>
      <c r="H8" s="37">
        <f t="shared" si="1"/>
        <v>-3576204.650687743</v>
      </c>
    </row>
    <row r="9" spans="1:8" x14ac:dyDescent="0.25">
      <c r="A9" s="15">
        <v>4</v>
      </c>
      <c r="B9" s="1">
        <v>2.5000000000000001E-2</v>
      </c>
      <c r="C9" s="1">
        <f t="shared" si="2"/>
        <v>478543.20191976614</v>
      </c>
      <c r="D9" s="1">
        <f t="shared" si="3"/>
        <v>1987158.1232093589</v>
      </c>
      <c r="E9" s="2">
        <f>Coûts!$B$2*1.5/((1+B9)^A9)</f>
        <v>41191.967756650345</v>
      </c>
      <c r="F9" s="14">
        <f t="shared" si="4"/>
        <v>5126011.5397339864</v>
      </c>
      <c r="G9" s="36">
        <f t="shared" si="0"/>
        <v>0.38766165620307641</v>
      </c>
      <c r="H9" s="37">
        <f t="shared" si="1"/>
        <v>-3138853.4165246272</v>
      </c>
    </row>
    <row r="10" spans="1:8" x14ac:dyDescent="0.25">
      <c r="A10" s="15">
        <v>5</v>
      </c>
      <c r="B10" s="1">
        <v>2.5000000000000001E-2</v>
      </c>
      <c r="C10" s="1">
        <f t="shared" si="2"/>
        <v>466871.41650708899</v>
      </c>
      <c r="D10" s="1">
        <f t="shared" si="3"/>
        <v>2454029.5397164477</v>
      </c>
      <c r="E10" s="2">
        <f>Coûts!$B$2*1.5/((1+B10)^A10)</f>
        <v>40187.285616244248</v>
      </c>
      <c r="F10" s="14">
        <f t="shared" si="4"/>
        <v>5166198.8253502306</v>
      </c>
      <c r="G10" s="36">
        <f t="shared" si="0"/>
        <v>0.47501647200929831</v>
      </c>
      <c r="H10" s="37">
        <f t="shared" si="1"/>
        <v>-2712169.2856337829</v>
      </c>
    </row>
    <row r="11" spans="1:8" x14ac:dyDescent="0.25">
      <c r="A11" s="15">
        <v>6</v>
      </c>
      <c r="B11" s="1">
        <v>2.5000000000000001E-2</v>
      </c>
      <c r="C11" s="1">
        <f t="shared" si="2"/>
        <v>455484.30878740392</v>
      </c>
      <c r="D11" s="1">
        <f t="shared" si="3"/>
        <v>2909513.8485038518</v>
      </c>
      <c r="E11" s="2">
        <f>Coûts!$B$2*1.5/((1+B11)^A11)</f>
        <v>39207.107918287067</v>
      </c>
      <c r="F11" s="14">
        <f t="shared" si="4"/>
        <v>5205405.9332685173</v>
      </c>
      <c r="G11" s="36">
        <f t="shared" si="0"/>
        <v>0.55894081764281234</v>
      </c>
      <c r="H11" s="37">
        <f t="shared" si="1"/>
        <v>-2295892.0847646655</v>
      </c>
    </row>
    <row r="12" spans="1:8" x14ac:dyDescent="0.25">
      <c r="A12" s="15">
        <v>7</v>
      </c>
      <c r="B12" s="1">
        <v>2.5000000000000001E-2</v>
      </c>
      <c r="C12" s="1">
        <f t="shared" si="2"/>
        <v>444374.93540234526</v>
      </c>
      <c r="D12" s="1">
        <f t="shared" si="3"/>
        <v>3353888.7839061972</v>
      </c>
      <c r="E12" s="2">
        <f>Coûts!$B$2*1.5/((1+B12)^A12)</f>
        <v>38250.836993450801</v>
      </c>
      <c r="F12" s="14">
        <f t="shared" si="4"/>
        <v>5243656.7702619685</v>
      </c>
      <c r="G12" s="36">
        <f t="shared" si="0"/>
        <v>0.63960875603584555</v>
      </c>
      <c r="H12" s="37">
        <f t="shared" si="1"/>
        <v>-1889767.9863557713</v>
      </c>
    </row>
    <row r="13" spans="1:8" x14ac:dyDescent="0.25">
      <c r="A13" s="15">
        <v>8</v>
      </c>
      <c r="B13" s="1">
        <v>2.5000000000000001E-2</v>
      </c>
      <c r="C13" s="1">
        <f t="shared" si="2"/>
        <v>433536.52234375151</v>
      </c>
      <c r="D13" s="1">
        <f t="shared" si="3"/>
        <v>3787425.3062499487</v>
      </c>
      <c r="E13" s="2">
        <f>Coûts!$B$2*1.5/((1+B13)^A13)</f>
        <v>37317.889749708098</v>
      </c>
      <c r="F13" s="14">
        <f t="shared" si="4"/>
        <v>5280974.6600116761</v>
      </c>
      <c r="G13" s="36">
        <f t="shared" si="0"/>
        <v>0.71718301072885182</v>
      </c>
      <c r="H13" s="37">
        <f t="shared" si="1"/>
        <v>-1493549.3537617275</v>
      </c>
    </row>
    <row r="14" spans="1:8" s="72" customFormat="1" x14ac:dyDescent="0.25">
      <c r="A14" s="66">
        <v>9</v>
      </c>
      <c r="B14" s="67">
        <v>2.5000000000000001E-2</v>
      </c>
      <c r="C14" s="67">
        <f t="shared" si="2"/>
        <v>422962.4608231723</v>
      </c>
      <c r="D14" s="67">
        <f t="shared" si="3"/>
        <v>4210387.7670731209</v>
      </c>
      <c r="E14" s="2">
        <f>Coûts!$B$2*1.5/((1+B14)^A14)</f>
        <v>36407.697316788399</v>
      </c>
      <c r="F14" s="69">
        <f t="shared" si="4"/>
        <v>5317382.3573284643</v>
      </c>
      <c r="G14" s="70">
        <f t="shared" si="0"/>
        <v>0.79181587558215116</v>
      </c>
      <c r="H14" s="71">
        <f t="shared" si="1"/>
        <v>-1106994.5902553434</v>
      </c>
    </row>
    <row r="15" spans="1:8" x14ac:dyDescent="0.25">
      <c r="A15" s="15">
        <v>10</v>
      </c>
      <c r="B15" s="1">
        <v>2.5000000000000001E-2</v>
      </c>
      <c r="C15" s="1">
        <f t="shared" si="2"/>
        <v>412646.30324211932</v>
      </c>
      <c r="D15" s="1">
        <f t="shared" si="3"/>
        <v>4623034.07031524</v>
      </c>
      <c r="E15" s="2">
        <f>Coûts!$B$2*1.5/((1+B15)^A15)</f>
        <v>35519.704699305752</v>
      </c>
      <c r="F15" s="14">
        <f t="shared" si="4"/>
        <v>5352902.0620277701</v>
      </c>
      <c r="G15" s="36">
        <f t="shared" si="0"/>
        <v>0.86365003819329289</v>
      </c>
      <c r="H15" s="37">
        <f t="shared" si="1"/>
        <v>-729867.99171253014</v>
      </c>
    </row>
    <row r="16" spans="1:8" x14ac:dyDescent="0.25">
      <c r="A16" s="15">
        <v>11</v>
      </c>
      <c r="B16" s="1">
        <v>2.5000000000000001E-2</v>
      </c>
      <c r="C16" s="1">
        <f t="shared" si="2"/>
        <v>402581.75926060422</v>
      </c>
      <c r="D16" s="1">
        <f t="shared" si="3"/>
        <v>5025615.8295758441</v>
      </c>
      <c r="E16" s="2">
        <f>Coûts!$B$2*1.5/((1+B16)^A16)</f>
        <v>34653.370438347076</v>
      </c>
      <c r="F16" s="14">
        <f t="shared" si="4"/>
        <v>5387555.4324661167</v>
      </c>
      <c r="G16" s="36">
        <f t="shared" si="0"/>
        <v>0.93281932642229959</v>
      </c>
      <c r="H16" s="37">
        <f t="shared" si="1"/>
        <v>-361939.60289027262</v>
      </c>
    </row>
    <row r="17" spans="1:8" x14ac:dyDescent="0.25">
      <c r="A17" s="15">
        <v>12</v>
      </c>
      <c r="B17" s="1">
        <v>2.5000000000000001E-2</v>
      </c>
      <c r="C17" s="1">
        <f t="shared" si="2"/>
        <v>392762.69196156511</v>
      </c>
      <c r="D17" s="1">
        <f t="shared" si="3"/>
        <v>5418378.5215374092</v>
      </c>
      <c r="E17" s="2">
        <f>Coûts!$B$2*1.5/((1+B17)^A17)</f>
        <v>33808.166281314225</v>
      </c>
      <c r="F17" s="14">
        <f t="shared" si="4"/>
        <v>5421363.5987474313</v>
      </c>
      <c r="G17" s="36">
        <f t="shared" si="0"/>
        <v>0.9994493862742001</v>
      </c>
      <c r="H17" s="37">
        <f t="shared" si="1"/>
        <v>-2985.0772100221366</v>
      </c>
    </row>
    <row r="18" spans="1:8" s="91" customFormat="1" x14ac:dyDescent="0.25">
      <c r="A18" s="85">
        <v>13</v>
      </c>
      <c r="B18" s="86">
        <v>2.5000000000000001E-2</v>
      </c>
      <c r="C18" s="86">
        <f t="shared" si="2"/>
        <v>383183.11410884402</v>
      </c>
      <c r="D18" s="86">
        <f t="shared" si="3"/>
        <v>5801561.6356462529</v>
      </c>
      <c r="E18" s="87">
        <f>Coûts!$B$2*1.5/((1+B18)^A18)</f>
        <v>32983.576859818757</v>
      </c>
      <c r="F18" s="88">
        <f t="shared" si="4"/>
        <v>5454347.1756072501</v>
      </c>
      <c r="G18" s="89">
        <f t="shared" si="0"/>
        <v>1.0636582983921163</v>
      </c>
      <c r="H18" s="90">
        <f t="shared" si="1"/>
        <v>347214.46003900282</v>
      </c>
    </row>
    <row r="19" spans="1:8" x14ac:dyDescent="0.25">
      <c r="A19" s="15">
        <v>14</v>
      </c>
      <c r="B19" s="1">
        <v>2.5000000000000001E-2</v>
      </c>
      <c r="C19" s="1">
        <f t="shared" si="2"/>
        <v>373837.18449643324</v>
      </c>
      <c r="D19" s="1">
        <f t="shared" si="3"/>
        <v>6175398.8201426864</v>
      </c>
      <c r="E19" s="2">
        <f>Coûts!$B$2*1.5/((1+B19)^A19)</f>
        <v>32179.099375432936</v>
      </c>
      <c r="F19" s="14">
        <f t="shared" si="4"/>
        <v>5486526.2749826834</v>
      </c>
      <c r="G19" s="36">
        <f t="shared" si="0"/>
        <v>1.1255571395513233</v>
      </c>
      <c r="H19" s="37">
        <f t="shared" si="1"/>
        <v>688872.54516000301</v>
      </c>
    </row>
    <row r="20" spans="1:8" x14ac:dyDescent="0.25">
      <c r="A20" s="15">
        <v>15</v>
      </c>
      <c r="B20" s="1">
        <v>2.5000000000000001E-2</v>
      </c>
      <c r="C20" s="1">
        <f t="shared" si="2"/>
        <v>364719.20438676409</v>
      </c>
      <c r="D20" s="1">
        <f t="shared" si="3"/>
        <v>6540118.0245294506</v>
      </c>
      <c r="E20" s="2">
        <f>Coûts!$B$2*1.5/((1+B20)^A20)</f>
        <v>31394.243293105297</v>
      </c>
      <c r="F20" s="14">
        <f t="shared" si="4"/>
        <v>5517920.518275789</v>
      </c>
      <c r="G20" s="36">
        <f t="shared" si="0"/>
        <v>1.1852504947956504</v>
      </c>
      <c r="H20" s="37">
        <f t="shared" si="1"/>
        <v>1022197.5062536616</v>
      </c>
    </row>
    <row r="21" spans="1:8" x14ac:dyDescent="0.25">
      <c r="A21" s="15">
        <v>16</v>
      </c>
      <c r="B21" s="1">
        <v>2.5000000000000001E-2</v>
      </c>
      <c r="C21" s="1">
        <f t="shared" si="2"/>
        <v>355823.61403586745</v>
      </c>
      <c r="D21" s="1">
        <f t="shared" si="3"/>
        <v>6895941.6385653177</v>
      </c>
      <c r="E21" s="2">
        <f>Coûts!$B$2*1.5/((1+B21)^A21)</f>
        <v>30628.530042053953</v>
      </c>
      <c r="F21" s="14">
        <f t="shared" si="4"/>
        <v>5548549.0483178431</v>
      </c>
      <c r="G21" s="36">
        <f t="shared" si="0"/>
        <v>1.2428369252058724</v>
      </c>
      <c r="H21" s="37">
        <f t="shared" si="1"/>
        <v>1347392.5902474746</v>
      </c>
    </row>
    <row r="22" spans="1:8" x14ac:dyDescent="0.25">
      <c r="A22" s="15">
        <v>17</v>
      </c>
      <c r="B22" s="1">
        <v>2.5000000000000001E-2</v>
      </c>
      <c r="C22" s="1">
        <f t="shared" si="2"/>
        <v>347144.98930328531</v>
      </c>
      <c r="D22" s="1">
        <f t="shared" si="3"/>
        <v>7243086.627868603</v>
      </c>
      <c r="E22" s="2">
        <f>Coûts!$B$2*1.5/((1+B22)^A22)</f>
        <v>29881.492723955078</v>
      </c>
      <c r="F22" s="14">
        <f t="shared" si="4"/>
        <v>5578430.541041798</v>
      </c>
      <c r="G22" s="36">
        <f t="shared" si="0"/>
        <v>1.298409395721529</v>
      </c>
      <c r="H22" s="37">
        <f t="shared" si="1"/>
        <v>1664656.086826805</v>
      </c>
    </row>
    <row r="23" spans="1:8" x14ac:dyDescent="0.25">
      <c r="A23" s="41">
        <v>18</v>
      </c>
      <c r="B23" s="42">
        <v>2.5000000000000001E-2</v>
      </c>
      <c r="C23" s="42">
        <f t="shared" si="2"/>
        <v>338678.03834466863</v>
      </c>
      <c r="D23" s="42">
        <f t="shared" si="3"/>
        <v>7581764.6662132712</v>
      </c>
      <c r="E23" s="2">
        <f>Coûts!$B$2*1.5/((1+B23)^A23)</f>
        <v>29152.675828248855</v>
      </c>
      <c r="F23" s="44">
        <f t="shared" si="4"/>
        <v>5607583.2168700472</v>
      </c>
      <c r="G23" s="45">
        <f t="shared" si="0"/>
        <v>1.3520556669411572</v>
      </c>
      <c r="H23" s="37">
        <f t="shared" si="1"/>
        <v>1974181.4493432241</v>
      </c>
    </row>
    <row r="24" spans="1:8" x14ac:dyDescent="0.25">
      <c r="A24" s="15">
        <v>19</v>
      </c>
      <c r="B24" s="1">
        <v>2.5000000000000001E-2</v>
      </c>
      <c r="C24" s="1">
        <f t="shared" si="2"/>
        <v>330417.59838504251</v>
      </c>
      <c r="D24" s="1">
        <f t="shared" si="3"/>
        <v>7912182.2645983137</v>
      </c>
      <c r="E24" s="2">
        <f>Coûts!$B$2*1.5/((1+B24)^A24)</f>
        <v>28441.634954389127</v>
      </c>
      <c r="F24" s="14">
        <f t="shared" si="4"/>
        <v>5636024.8518244363</v>
      </c>
      <c r="G24" s="36">
        <f t="shared" si="0"/>
        <v>1.4038586543913238</v>
      </c>
      <c r="H24" s="37">
        <f t="shared" si="1"/>
        <v>2276157.4127738774</v>
      </c>
    </row>
    <row r="25" spans="1:8" x14ac:dyDescent="0.25">
      <c r="A25" s="15">
        <v>20</v>
      </c>
      <c r="B25" s="1">
        <v>2.5000000000000001E-2</v>
      </c>
      <c r="C25" s="1">
        <f t="shared" si="2"/>
        <v>322358.63257077325</v>
      </c>
      <c r="D25" s="1">
        <f t="shared" si="3"/>
        <v>8234540.8971690871</v>
      </c>
      <c r="E25" s="2">
        <f>Coûts!$B$2*1.5/((1+B25)^A25)</f>
        <v>27747.936540867446</v>
      </c>
      <c r="F25" s="14">
        <f t="shared" si="4"/>
        <v>5663772.7883653035</v>
      </c>
      <c r="G25" s="36">
        <f t="shared" si="0"/>
        <v>1.4538967583736295</v>
      </c>
      <c r="H25" s="37">
        <f t="shared" si="1"/>
        <v>2570768.1088037835</v>
      </c>
    </row>
    <row r="26" spans="1:8" x14ac:dyDescent="0.25">
      <c r="A26" s="15">
        <v>21</v>
      </c>
      <c r="B26" s="1">
        <v>2.5000000000000001E-2</v>
      </c>
      <c r="C26" s="1">
        <f t="shared" si="2"/>
        <v>314496.22689831542</v>
      </c>
      <c r="D26" s="1">
        <f t="shared" si="3"/>
        <v>8549037.1240674034</v>
      </c>
      <c r="E26" s="2">
        <f>Coûts!$B$2*1.5/((1+B26)^A26)</f>
        <v>27071.157600846291</v>
      </c>
      <c r="F26" s="14">
        <f t="shared" si="4"/>
        <v>5690843.9459661497</v>
      </c>
      <c r="G26" s="36">
        <f t="shared" si="0"/>
        <v>1.5022441671638582</v>
      </c>
      <c r="H26" s="37">
        <f t="shared" si="1"/>
        <v>2858193.1781012537</v>
      </c>
    </row>
    <row r="27" spans="1:8" x14ac:dyDescent="0.25">
      <c r="A27" s="15">
        <v>22</v>
      </c>
      <c r="B27" s="1">
        <v>2.5000000000000001E-2</v>
      </c>
      <c r="C27" s="1">
        <f t="shared" si="2"/>
        <v>306825.58721786871</v>
      </c>
      <c r="D27" s="1">
        <f t="shared" si="3"/>
        <v>8855862.7112852726</v>
      </c>
      <c r="E27" s="2">
        <f>Coûts!$B$2*1.5/((1+B27)^A27)</f>
        <v>26410.885464240284</v>
      </c>
      <c r="F27" s="14">
        <f t="shared" si="4"/>
        <v>5717254.8314303895</v>
      </c>
      <c r="G27" s="36">
        <f t="shared" si="0"/>
        <v>1.5489711360425122</v>
      </c>
      <c r="H27" s="37">
        <f t="shared" si="1"/>
        <v>3138607.8798548831</v>
      </c>
    </row>
    <row r="28" spans="1:8" x14ac:dyDescent="0.25">
      <c r="A28" s="15">
        <v>23</v>
      </c>
      <c r="B28" s="1">
        <v>2.5000000000000001E-2</v>
      </c>
      <c r="C28" s="1">
        <f t="shared" si="2"/>
        <v>299342.03631011577</v>
      </c>
      <c r="D28" s="1">
        <f t="shared" si="3"/>
        <v>9155204.7475953884</v>
      </c>
      <c r="E28" s="2">
        <f>Coûts!$B$2*1.5/((1+B28)^A28)</f>
        <v>25766.717526088083</v>
      </c>
      <c r="F28" s="14">
        <f t="shared" si="4"/>
        <v>5743021.548956478</v>
      </c>
      <c r="G28" s="36">
        <f t="shared" si="0"/>
        <v>1.5941442443758396</v>
      </c>
      <c r="H28" s="37">
        <f t="shared" si="1"/>
        <v>3412183.1986389104</v>
      </c>
    </row>
    <row r="29" spans="1:8" x14ac:dyDescent="0.25">
      <c r="A29" s="15">
        <v>24</v>
      </c>
      <c r="B29" s="1">
        <v>2.5000000000000001E-2</v>
      </c>
      <c r="C29" s="1">
        <f t="shared" si="2"/>
        <v>292041.01103425934</v>
      </c>
      <c r="D29" s="1">
        <f t="shared" si="3"/>
        <v>9447245.758629648</v>
      </c>
      <c r="E29" s="2">
        <f>Coûts!$B$2*1.5/((1+B29)^A29)</f>
        <v>25138.261001061546</v>
      </c>
      <c r="F29" s="14">
        <f t="shared" si="4"/>
        <v>5768159.8099575397</v>
      </c>
      <c r="G29" s="36">
        <f t="shared" si="0"/>
        <v>1.6378266327366529</v>
      </c>
      <c r="H29" s="37">
        <f t="shared" si="1"/>
        <v>3679085.9486721084</v>
      </c>
    </row>
    <row r="30" spans="1:8" x14ac:dyDescent="0.25">
      <c r="A30" s="15">
        <v>25</v>
      </c>
      <c r="B30" s="1">
        <v>2.5000000000000001E-2</v>
      </c>
      <c r="C30" s="1">
        <f t="shared" si="2"/>
        <v>284918.05954561889</v>
      </c>
      <c r="D30" s="1">
        <f t="shared" si="3"/>
        <v>9732163.8181752674</v>
      </c>
      <c r="E30" s="2">
        <f>Coûts!$B$2*1.5/((1+B30)^A30)</f>
        <v>24525.132683962489</v>
      </c>
      <c r="F30" s="14">
        <f t="shared" si="4"/>
        <v>5792684.9426415022</v>
      </c>
      <c r="G30" s="36">
        <f t="shared" si="0"/>
        <v>1.6800782218508394</v>
      </c>
      <c r="H30" s="37">
        <f t="shared" si="1"/>
        <v>3939478.8755337652</v>
      </c>
    </row>
    <row r="31" spans="1:8" x14ac:dyDescent="0.25">
      <c r="A31" s="15">
        <v>26</v>
      </c>
      <c r="B31" s="1">
        <v>2.5000000000000001E-2</v>
      </c>
      <c r="C31" s="1">
        <f t="shared" si="2"/>
        <v>277968.83858109161</v>
      </c>
      <c r="D31" s="1">
        <f t="shared" si="3"/>
        <v>10010132.656756358</v>
      </c>
      <c r="E31" s="2">
        <f>Coûts!$B$2*1.5/((1+B31)^A31)</f>
        <v>23926.958716060966</v>
      </c>
      <c r="F31" s="14">
        <f t="shared" si="4"/>
        <v>5816611.9013575632</v>
      </c>
      <c r="G31" s="36">
        <f t="shared" si="0"/>
        <v>1.7209559149751854</v>
      </c>
      <c r="H31" s="37">
        <f t="shared" si="1"/>
        <v>4193520.755398795</v>
      </c>
    </row>
    <row r="32" spans="1:8" s="72" customFormat="1" x14ac:dyDescent="0.25">
      <c r="A32" s="66">
        <v>27</v>
      </c>
      <c r="B32" s="67">
        <v>2.5000000000000001E-2</v>
      </c>
      <c r="C32" s="67">
        <f t="shared" si="2"/>
        <v>271189.11081082112</v>
      </c>
      <c r="D32" s="67">
        <f t="shared" si="3"/>
        <v>10281321.76756718</v>
      </c>
      <c r="E32" s="2">
        <f>Coûts!$B$2*1.5/((1+B32)^A32)</f>
        <v>23343.374357132649</v>
      </c>
      <c r="F32" s="69">
        <f t="shared" si="4"/>
        <v>5839955.2757146955</v>
      </c>
      <c r="G32" s="70">
        <f t="shared" si="0"/>
        <v>1.7605137851520531</v>
      </c>
      <c r="H32" s="71">
        <f t="shared" si="1"/>
        <v>4441366.4918524846</v>
      </c>
    </row>
    <row r="33" spans="1:8" x14ac:dyDescent="0.25">
      <c r="A33" s="15">
        <v>28</v>
      </c>
      <c r="B33" s="1">
        <v>2.5000000000000001E-2</v>
      </c>
      <c r="C33" s="1">
        <f t="shared" si="2"/>
        <v>264574.74225445965</v>
      </c>
      <c r="D33" s="1">
        <f t="shared" si="3"/>
        <v>10545896.50982164</v>
      </c>
      <c r="E33" s="2">
        <f>Coûts!$B$2*1.5/((1+B33)^A33)</f>
        <v>22774.023763056244</v>
      </c>
      <c r="F33" s="14">
        <f t="shared" si="4"/>
        <v>5862729.2994777514</v>
      </c>
      <c r="G33" s="36">
        <f t="shared" si="0"/>
        <v>1.7988032486441192</v>
      </c>
      <c r="H33" s="37">
        <f t="shared" si="1"/>
        <v>4683167.210343889</v>
      </c>
    </row>
    <row r="34" spans="1:8" x14ac:dyDescent="0.25">
      <c r="A34" s="15">
        <v>29</v>
      </c>
      <c r="B34" s="1">
        <v>2.5000000000000001E-2</v>
      </c>
      <c r="C34" s="1">
        <f t="shared" si="2"/>
        <v>258121.69976044839</v>
      </c>
      <c r="D34" s="1">
        <f t="shared" si="3"/>
        <v>10804018.209582089</v>
      </c>
      <c r="E34" s="2">
        <f>Coûts!$B$2*1.5/((1+B34)^A34)</f>
        <v>22218.559768835359</v>
      </c>
      <c r="F34" s="14">
        <f t="shared" si="4"/>
        <v>5884947.8592465864</v>
      </c>
      <c r="G34" s="36">
        <f t="shared" si="0"/>
        <v>1.8358732257256158</v>
      </c>
      <c r="H34" s="37">
        <f t="shared" si="1"/>
        <v>4919070.3503355021</v>
      </c>
    </row>
    <row r="35" spans="1:8" x14ac:dyDescent="0.25">
      <c r="A35" s="53">
        <v>30</v>
      </c>
      <c r="B35" s="53">
        <v>2.5000000000000001E-2</v>
      </c>
      <c r="C35" s="53">
        <f t="shared" si="2"/>
        <v>251826.048546779</v>
      </c>
      <c r="D35" s="53">
        <f t="shared" si="3"/>
        <v>11055844.258128868</v>
      </c>
      <c r="E35" s="2">
        <f>Coûts!$B$2*1.5/((1+B35)^A35)</f>
        <v>21676.64367691255</v>
      </c>
      <c r="F35" s="53">
        <f t="shared" si="4"/>
        <v>5906624.5029234989</v>
      </c>
      <c r="G35" s="55">
        <f t="shared" si="0"/>
        <v>1.8717702898934494</v>
      </c>
      <c r="H35" s="54">
        <f t="shared" si="1"/>
        <v>5149219.7552053696</v>
      </c>
    </row>
    <row r="36" spans="1:8" x14ac:dyDescent="0.25">
      <c r="A36" s="15">
        <v>31</v>
      </c>
      <c r="B36" s="1">
        <v>2.5000000000000001E-2</v>
      </c>
      <c r="C36" s="1">
        <f t="shared" si="2"/>
        <v>245683.94980173552</v>
      </c>
      <c r="D36" s="1">
        <f t="shared" si="3"/>
        <v>11301528.207930604</v>
      </c>
      <c r="E36" s="2">
        <f>Coûts!$B$2*1.5/((1+B36)^A36)</f>
        <v>21147.945050646384</v>
      </c>
      <c r="F36" s="14">
        <f t="shared" si="4"/>
        <v>5927772.4479741454</v>
      </c>
      <c r="G36" s="36">
        <f t="shared" si="0"/>
        <v>1.9065388064605913</v>
      </c>
      <c r="H36" s="37">
        <f t="shared" si="1"/>
        <v>5373755.7599564586</v>
      </c>
    </row>
    <row r="37" spans="1:8" x14ac:dyDescent="0.25">
      <c r="A37" s="15">
        <v>32</v>
      </c>
      <c r="B37" s="1">
        <v>2.5000000000000001E-2</v>
      </c>
      <c r="C37" s="1">
        <f t="shared" si="2"/>
        <v>239691.65834315665</v>
      </c>
      <c r="D37" s="1">
        <f t="shared" si="3"/>
        <v>11541219.866273761</v>
      </c>
      <c r="E37" s="2">
        <f>Coûts!$B$2*1.5/((1+B37)^A37)</f>
        <v>20632.141512825747</v>
      </c>
      <c r="F37" s="14">
        <f t="shared" si="4"/>
        <v>5948404.5894869715</v>
      </c>
      <c r="G37" s="36">
        <f t="shared" si="0"/>
        <v>1.9402210614038191</v>
      </c>
      <c r="H37" s="37">
        <f t="shared" si="1"/>
        <v>5592815.2767867893</v>
      </c>
    </row>
    <row r="38" spans="1:8" x14ac:dyDescent="0.25">
      <c r="A38" s="15">
        <v>33</v>
      </c>
      <c r="B38" s="1">
        <v>2.5000000000000001E-2</v>
      </c>
      <c r="C38" s="1">
        <f t="shared" si="2"/>
        <v>233845.520334787</v>
      </c>
      <c r="D38" s="1">
        <f t="shared" si="3"/>
        <v>11775065.386608548</v>
      </c>
      <c r="E38" s="2">
        <f>Coûts!$B$2*1.5/((1+B38)^A38)</f>
        <v>20128.918549098289</v>
      </c>
      <c r="F38" s="14">
        <f t="shared" si="4"/>
        <v>5968533.5080360696</v>
      </c>
      <c r="G38" s="36">
        <f t="shared" si="0"/>
        <v>1.9728573812569754</v>
      </c>
      <c r="H38" s="37">
        <f t="shared" si="1"/>
        <v>5806531.8785724789</v>
      </c>
    </row>
    <row r="39" spans="1:8" x14ac:dyDescent="0.25">
      <c r="A39" s="15">
        <v>34</v>
      </c>
      <c r="B39" s="1">
        <v>2.5000000000000001E-2</v>
      </c>
      <c r="C39" s="1">
        <f t="shared" si="2"/>
        <v>228141.97105832878</v>
      </c>
      <c r="D39" s="1">
        <f t="shared" si="3"/>
        <v>12003207.357666878</v>
      </c>
      <c r="E39" s="2">
        <f>Coûts!$B$2*1.5/((1+B39)^A39)</f>
        <v>19637.969316193452</v>
      </c>
      <c r="F39" s="14">
        <f t="shared" si="4"/>
        <v>5988171.4773522634</v>
      </c>
      <c r="G39" s="36">
        <f t="shared" si="0"/>
        <v>2.004486244768366</v>
      </c>
      <c r="H39" s="37">
        <f t="shared" si="1"/>
        <v>6015035.8803146146</v>
      </c>
    </row>
    <row r="40" spans="1:8" x14ac:dyDescent="0.25">
      <c r="A40" s="15">
        <v>35</v>
      </c>
      <c r="B40" s="1">
        <v>2.5000000000000001E-2</v>
      </c>
      <c r="C40" s="1">
        <f t="shared" si="2"/>
        <v>222577.532739833</v>
      </c>
      <c r="D40" s="1">
        <f t="shared" si="3"/>
        <v>12225784.890406711</v>
      </c>
      <c r="E40" s="2">
        <f>Coûts!$B$2*1.5/((1+B40)^A40)</f>
        <v>19158.994454822885</v>
      </c>
      <c r="F40" s="14">
        <f t="shared" si="4"/>
        <v>6007330.4718070859</v>
      </c>
      <c r="G40" s="36">
        <f t="shared" si="0"/>
        <v>2.0351443869757726</v>
      </c>
      <c r="H40" s="37">
        <f t="shared" si="1"/>
        <v>6218454.4185996251</v>
      </c>
    </row>
    <row r="41" spans="1:8" x14ac:dyDescent="0.25">
      <c r="A41" s="47">
        <v>36</v>
      </c>
      <c r="B41" s="48">
        <v>2.5000000000000001E-2</v>
      </c>
      <c r="C41" s="48">
        <f t="shared" si="2"/>
        <v>217148.81242910534</v>
      </c>
      <c r="D41" s="48">
        <f t="shared" si="3"/>
        <v>12442933.702835817</v>
      </c>
      <c r="E41" s="2">
        <f>Coûts!$B$2*1.5/((1+B41)^A41)</f>
        <v>18691.701907144274</v>
      </c>
      <c r="F41" s="50">
        <f t="shared" si="4"/>
        <v>6026022.1737142298</v>
      </c>
      <c r="G41" s="51">
        <f t="shared" si="0"/>
        <v>2.0648668962939487</v>
      </c>
      <c r="H41" s="52">
        <f t="shared" si="1"/>
        <v>6416911.5291215871</v>
      </c>
    </row>
    <row r="42" spans="1:8" x14ac:dyDescent="0.25">
      <c r="A42" s="15">
        <v>37</v>
      </c>
      <c r="B42" s="1">
        <v>2.5000000000000001E-2</v>
      </c>
      <c r="C42" s="1">
        <f t="shared" si="2"/>
        <v>211852.49993083451</v>
      </c>
      <c r="D42" s="1">
        <f t="shared" si="3"/>
        <v>12654786.202766651</v>
      </c>
      <c r="E42" s="2">
        <f>Coûts!$B$2*1.5/((1+B42)^A42)</f>
        <v>18235.806738677344</v>
      </c>
      <c r="F42" s="14">
        <f t="shared" si="4"/>
        <v>6044257.9804529073</v>
      </c>
      <c r="G42" s="36">
        <f t="shared" si="0"/>
        <v>2.0936873051567537</v>
      </c>
      <c r="H42" s="37">
        <f t="shared" si="1"/>
        <v>6610528.222313744</v>
      </c>
    </row>
    <row r="43" spans="1:8" x14ac:dyDescent="0.25">
      <c r="A43" s="15">
        <v>38</v>
      </c>
      <c r="B43" s="1">
        <v>2.5000000000000001E-2</v>
      </c>
      <c r="C43" s="1">
        <f t="shared" si="2"/>
        <v>206685.36578618005</v>
      </c>
      <c r="D43" s="1">
        <f t="shared" si="3"/>
        <v>12861471.568552831</v>
      </c>
      <c r="E43" s="2">
        <f>Coûts!$B$2*1.5/((1+B43)^A43)</f>
        <v>17791.030964563266</v>
      </c>
      <c r="F43" s="14">
        <f t="shared" si="4"/>
        <v>6062049.0114174709</v>
      </c>
      <c r="G43" s="36">
        <f t="shared" si="0"/>
        <v>2.1216376747085177</v>
      </c>
      <c r="H43" s="37">
        <f t="shared" si="1"/>
        <v>6799422.5571353603</v>
      </c>
    </row>
    <row r="44" spans="1:8" x14ac:dyDescent="0.25">
      <c r="A44" s="15">
        <v>39</v>
      </c>
      <c r="B44" s="1">
        <v>2.5000000000000001E-2</v>
      </c>
      <c r="C44" s="1">
        <f t="shared" si="2"/>
        <v>201644.25930359028</v>
      </c>
      <c r="D44" s="1">
        <f t="shared" si="3"/>
        <v>13063115.827856421</v>
      </c>
      <c r="E44" s="2">
        <f>Coûts!$B$2*1.5/((1+B44)^A44)</f>
        <v>17357.103380061722</v>
      </c>
      <c r="F44" s="14">
        <f t="shared" si="4"/>
        <v>6079406.1147975326</v>
      </c>
      <c r="G44" s="36">
        <f t="shared" si="0"/>
        <v>2.1487486739963373</v>
      </c>
      <c r="H44" s="37">
        <f t="shared" si="1"/>
        <v>6983709.7130588889</v>
      </c>
    </row>
    <row r="45" spans="1:8" x14ac:dyDescent="0.25">
      <c r="A45" s="15">
        <v>40</v>
      </c>
      <c r="B45" s="1">
        <v>2.5000000000000001E-2</v>
      </c>
      <c r="C45" s="1">
        <f t="shared" si="2"/>
        <v>196726.10663764906</v>
      </c>
      <c r="D45" s="1">
        <f t="shared" si="3"/>
        <v>13259841.934494071</v>
      </c>
      <c r="E45" s="2">
        <f>Coûts!$B$2*1.5/((1+B45)^A45)</f>
        <v>16933.759395182169</v>
      </c>
      <c r="F45" s="14">
        <f t="shared" si="4"/>
        <v>6096339.8741927147</v>
      </c>
      <c r="G45" s="36">
        <f t="shared" si="0"/>
        <v>2.175049654076243</v>
      </c>
      <c r="H45" s="37">
        <f t="shared" si="1"/>
        <v>7163502.060301356</v>
      </c>
    </row>
    <row r="46" spans="1:8" x14ac:dyDescent="0.25">
      <c r="A46" s="15">
        <v>41</v>
      </c>
      <c r="B46" s="1">
        <v>2.5000000000000001E-2</v>
      </c>
      <c r="C46" s="1">
        <f t="shared" si="2"/>
        <v>191927.90891477957</v>
      </c>
      <c r="D46" s="1">
        <f t="shared" si="3"/>
        <v>13451769.843408851</v>
      </c>
      <c r="E46" s="2">
        <f>Coûts!$B$2*1.5/((1+B46)^A46)</f>
        <v>16520.740873348459</v>
      </c>
      <c r="F46" s="14">
        <f t="shared" si="4"/>
        <v>6112860.6150660636</v>
      </c>
      <c r="G46" s="36">
        <f t="shared" si="0"/>
        <v>2.2005687174111155</v>
      </c>
      <c r="H46" s="37">
        <f t="shared" si="1"/>
        <v>7338909.2283427874</v>
      </c>
    </row>
    <row r="47" spans="1:8" x14ac:dyDescent="0.25">
      <c r="A47" s="15">
        <v>42</v>
      </c>
      <c r="B47" s="1">
        <v>2.5000000000000001E-2</v>
      </c>
      <c r="C47" s="1">
        <f t="shared" si="2"/>
        <v>187246.74040466303</v>
      </c>
      <c r="D47" s="1">
        <f t="shared" si="3"/>
        <v>13639016.583813515</v>
      </c>
      <c r="E47" s="2">
        <f>Coûts!$B$2*1.5/((1+B47)^A47)</f>
        <v>16117.795973998496</v>
      </c>
      <c r="F47" s="14">
        <f t="shared" si="4"/>
        <v>6128978.4110400621</v>
      </c>
      <c r="G47" s="36">
        <f t="shared" si="0"/>
        <v>2.2253327829064795</v>
      </c>
      <c r="H47" s="37">
        <f t="shared" si="1"/>
        <v>7510038.1727734525</v>
      </c>
    </row>
    <row r="48" spans="1:8" x14ac:dyDescent="0.25">
      <c r="A48" s="15">
        <v>43</v>
      </c>
      <c r="B48" s="1">
        <v>2.5000000000000001E-2</v>
      </c>
      <c r="C48" s="1">
        <f t="shared" si="2"/>
        <v>182679.74673625661</v>
      </c>
      <c r="D48" s="1">
        <f t="shared" si="3"/>
        <v>13821696.330549771</v>
      </c>
      <c r="E48" s="2">
        <f>Coûts!$B$2*1.5/((1+B48)^A48)</f>
        <v>15724.678999022923</v>
      </c>
      <c r="F48" s="14">
        <f t="shared" si="4"/>
        <v>6144703.0900390847</v>
      </c>
      <c r="G48" s="36">
        <f t="shared" si="0"/>
        <v>2.2493676469015291</v>
      </c>
      <c r="H48" s="37">
        <f t="shared" si="1"/>
        <v>7676993.2405106863</v>
      </c>
    </row>
    <row r="49" spans="1:10" x14ac:dyDescent="0.25">
      <c r="A49" s="15">
        <v>44</v>
      </c>
      <c r="B49" s="1">
        <v>2.5000000000000001E-2</v>
      </c>
      <c r="C49" s="1">
        <f t="shared" si="2"/>
        <v>178224.14315732356</v>
      </c>
      <c r="D49" s="1">
        <f t="shared" si="3"/>
        <v>13999920.473707095</v>
      </c>
      <c r="E49" s="2">
        <f>Coûts!$B$2*1.5/((1+B49)^A49)</f>
        <v>15341.150242949197</v>
      </c>
      <c r="F49" s="14">
        <f t="shared" si="4"/>
        <v>6160044.2402820336</v>
      </c>
      <c r="G49" s="36">
        <f t="shared" si="0"/>
        <v>2.2726980404066248</v>
      </c>
      <c r="H49" s="37">
        <f t="shared" si="1"/>
        <v>7839876.2334250612</v>
      </c>
    </row>
    <row r="50" spans="1:10" x14ac:dyDescent="0.25">
      <c r="A50" s="15">
        <v>45</v>
      </c>
      <c r="B50" s="1">
        <v>2.5000000000000001E-2</v>
      </c>
      <c r="C50" s="1">
        <f t="shared" si="2"/>
        <v>173877.21283641321</v>
      </c>
      <c r="D50" s="1">
        <f t="shared" si="3"/>
        <v>14173797.686543508</v>
      </c>
      <c r="E50" s="2">
        <f>Coûts!$B$2*1.5/((1+B50)^A50)</f>
        <v>14966.975846779704</v>
      </c>
      <c r="F50" s="14">
        <f t="shared" si="4"/>
        <v>6175011.2161288131</v>
      </c>
      <c r="G50" s="36">
        <f t="shared" si="0"/>
        <v>2.2953476828547732</v>
      </c>
      <c r="H50" s="37">
        <f t="shared" si="1"/>
        <v>7998786.4704146944</v>
      </c>
      <c r="J50">
        <f>2070-2021</f>
        <v>49</v>
      </c>
    </row>
    <row r="51" spans="1:10" x14ac:dyDescent="0.25">
      <c r="A51" s="15">
        <v>46</v>
      </c>
      <c r="B51" s="1">
        <v>2.5000000000000001E-2</v>
      </c>
      <c r="C51" s="1">
        <f t="shared" si="2"/>
        <v>169636.30520625683</v>
      </c>
      <c r="D51" s="1">
        <f t="shared" si="3"/>
        <v>14343433.991749763</v>
      </c>
      <c r="E51" s="2">
        <f>Coûts!$B$2*1.5/((1+B51)^A51)</f>
        <v>14601.927655394835</v>
      </c>
      <c r="F51" s="14">
        <f t="shared" si="4"/>
        <v>6189613.1437842082</v>
      </c>
      <c r="G51" s="36">
        <f t="shared" si="0"/>
        <v>2.3173393326130345</v>
      </c>
      <c r="H51" s="37">
        <f t="shared" si="1"/>
        <v>8153820.8479655553</v>
      </c>
    </row>
    <row r="52" spans="1:10" x14ac:dyDescent="0.25">
      <c r="A52" s="41">
        <v>47</v>
      </c>
      <c r="B52" s="42">
        <v>2.5000000000000001E-2</v>
      </c>
      <c r="C52" s="42">
        <f t="shared" si="2"/>
        <v>165498.83434756761</v>
      </c>
      <c r="D52" s="42">
        <f t="shared" si="3"/>
        <v>14508932.826097332</v>
      </c>
      <c r="E52" s="2">
        <f>Coûts!$B$2*1.5/((1+B52)^A52)</f>
        <v>14245.783078433982</v>
      </c>
      <c r="F52" s="44">
        <f t="shared" si="4"/>
        <v>6203858.9268626422</v>
      </c>
      <c r="G52" s="45">
        <f t="shared" si="0"/>
        <v>2.3386948344801666</v>
      </c>
      <c r="H52" s="46">
        <f t="shared" si="1"/>
        <v>8305073.8992346898</v>
      </c>
    </row>
    <row r="53" spans="1:10" x14ac:dyDescent="0.25">
      <c r="A53" s="15">
        <v>48</v>
      </c>
      <c r="B53" s="1">
        <v>2.5000000000000001E-2</v>
      </c>
      <c r="C53" s="1">
        <f t="shared" si="2"/>
        <v>161462.27741226109</v>
      </c>
      <c r="D53" s="1">
        <f t="shared" si="3"/>
        <v>14670395.103509594</v>
      </c>
      <c r="E53" s="2">
        <f>Coûts!$B$2*1.5/((1+B53)^A53)</f>
        <v>13898.324954569742</v>
      </c>
      <c r="F53" s="14">
        <f t="shared" si="4"/>
        <v>6217757.2518172115</v>
      </c>
      <c r="G53" s="36">
        <f t="shared" si="0"/>
        <v>2.3594351643789246</v>
      </c>
      <c r="H53" s="37">
        <f t="shared" si="1"/>
        <v>8452637.8516923822</v>
      </c>
    </row>
    <row r="54" spans="1:10" x14ac:dyDescent="0.25">
      <c r="A54" s="15">
        <v>49</v>
      </c>
      <c r="B54" s="1">
        <v>1.4999999999999999E-2</v>
      </c>
      <c r="C54" s="1">
        <f t="shared" si="2"/>
        <v>254671.61504863517</v>
      </c>
      <c r="D54" s="1">
        <f t="shared" si="3"/>
        <v>14925066.71855823</v>
      </c>
      <c r="E54" s="2">
        <f>Coûts!$B$2*1.5/((1+B54)^A54)</f>
        <v>21921.583910361976</v>
      </c>
      <c r="F54" s="14">
        <f t="shared" si="4"/>
        <v>6239678.8357275734</v>
      </c>
      <c r="G54" s="36">
        <f t="shared" si="0"/>
        <v>2.3919607261032856</v>
      </c>
      <c r="H54" s="37">
        <f t="shared" si="1"/>
        <v>8685387.8828306571</v>
      </c>
    </row>
    <row r="55" spans="1:10" s="72" customFormat="1" x14ac:dyDescent="0.25">
      <c r="A55" s="73">
        <v>50</v>
      </c>
      <c r="B55" s="73">
        <v>1.4999999999999999E-2</v>
      </c>
      <c r="C55" s="74">
        <f t="shared" si="2"/>
        <v>250907.99512180802</v>
      </c>
      <c r="D55" s="74">
        <f t="shared" si="3"/>
        <v>15175974.713680038</v>
      </c>
      <c r="E55" s="2">
        <f>Coûts!$B$2*1.5/((1+B55)^A55)</f>
        <v>21597.619616120173</v>
      </c>
      <c r="F55" s="76">
        <f t="shared" si="4"/>
        <v>6261276.4553436935</v>
      </c>
      <c r="G55" s="77">
        <f t="shared" si="0"/>
        <v>2.4237828854734702</v>
      </c>
      <c r="H55" s="78">
        <f t="shared" si="1"/>
        <v>8914698.2583363447</v>
      </c>
    </row>
    <row r="56" spans="1:10" x14ac:dyDescent="0.25">
      <c r="A56" s="15">
        <v>51</v>
      </c>
      <c r="B56" s="1">
        <v>1.4999999999999999E-2</v>
      </c>
      <c r="C56" s="1">
        <f t="shared" si="2"/>
        <v>247199.99519389955</v>
      </c>
      <c r="D56" s="1">
        <f t="shared" si="3"/>
        <v>15423174.708873937</v>
      </c>
      <c r="E56" s="2">
        <f>Coûts!$B$2*1.5/((1+B56)^A56)</f>
        <v>21278.442971546971</v>
      </c>
      <c r="F56" s="14">
        <f t="shared" si="4"/>
        <v>6282554.8983152406</v>
      </c>
      <c r="G56" s="36">
        <f t="shared" si="0"/>
        <v>2.4549208018874435</v>
      </c>
      <c r="H56" s="37">
        <f t="shared" si="1"/>
        <v>9140619.8105586953</v>
      </c>
    </row>
    <row r="57" spans="1:10" x14ac:dyDescent="0.25">
      <c r="A57" s="15">
        <v>52</v>
      </c>
      <c r="B57" s="1">
        <v>1.4999999999999999E-2</v>
      </c>
      <c r="C57" s="1">
        <f t="shared" si="2"/>
        <v>243546.79329448243</v>
      </c>
      <c r="D57" s="1">
        <f t="shared" si="3"/>
        <v>15666721.502168419</v>
      </c>
      <c r="E57" s="2">
        <f>Coûts!$B$2*1.5/((1+B57)^A57)</f>
        <v>20963.983223198993</v>
      </c>
      <c r="F57" s="14">
        <f t="shared" si="4"/>
        <v>6303518.8815384395</v>
      </c>
      <c r="G57" s="36">
        <f t="shared" si="0"/>
        <v>2.4853929680535503</v>
      </c>
      <c r="H57" s="37">
        <f t="shared" si="1"/>
        <v>9363202.6206299793</v>
      </c>
    </row>
    <row r="58" spans="1:10" x14ac:dyDescent="0.25">
      <c r="A58" s="15">
        <v>53</v>
      </c>
      <c r="B58" s="1">
        <v>1.4999999999999999E-2</v>
      </c>
      <c r="C58" s="1">
        <f t="shared" si="2"/>
        <v>239947.57960047532</v>
      </c>
      <c r="D58" s="1">
        <f t="shared" si="3"/>
        <v>15906669.081768895</v>
      </c>
      <c r="E58" s="2">
        <f>Coûts!$B$2*1.5/((1+B58)^A58)</f>
        <v>20654.170663250243</v>
      </c>
      <c r="F58" s="14">
        <f t="shared" si="4"/>
        <v>6324173.0522016902</v>
      </c>
      <c r="G58" s="36">
        <f t="shared" si="0"/>
        <v>2.5152172387552181</v>
      </c>
      <c r="H58" s="37">
        <f t="shared" si="1"/>
        <v>9582496.0295672044</v>
      </c>
    </row>
    <row r="59" spans="1:10" x14ac:dyDescent="0.25">
      <c r="A59" s="15">
        <v>54</v>
      </c>
      <c r="B59" s="1">
        <v>1.4999999999999999E-2</v>
      </c>
      <c r="C59" s="1">
        <f t="shared" si="2"/>
        <v>236401.55625662601</v>
      </c>
      <c r="D59" s="1">
        <f t="shared" si="3"/>
        <v>16143070.63802552</v>
      </c>
      <c r="E59" s="2">
        <f>Coûts!$B$2*1.5/((1+B59)^A59)</f>
        <v>20348.936614039652</v>
      </c>
      <c r="F59" s="14">
        <f t="shared" si="4"/>
        <v>6344521.9888157295</v>
      </c>
      <c r="G59" s="36">
        <f t="shared" si="0"/>
        <v>2.5444108581360267</v>
      </c>
      <c r="H59" s="37">
        <f t="shared" si="1"/>
        <v>9798548.6492097899</v>
      </c>
    </row>
    <row r="60" spans="1:10" x14ac:dyDescent="0.25">
      <c r="A60" s="41">
        <v>55</v>
      </c>
      <c r="B60" s="1">
        <v>1.4999999999999999E-2</v>
      </c>
      <c r="C60" s="1">
        <f t="shared" si="2"/>
        <v>232907.93719864631</v>
      </c>
      <c r="D60" s="1">
        <f t="shared" si="3"/>
        <v>16375978.575224167</v>
      </c>
      <c r="E60" s="2">
        <f>Coûts!$B$2*1.5/((1+B60)^A60)</f>
        <v>20048.213412846948</v>
      </c>
      <c r="F60" s="14">
        <f t="shared" si="4"/>
        <v>6364570.2022285769</v>
      </c>
      <c r="G60" s="36">
        <f t="shared" si="0"/>
        <v>2.5729904855932078</v>
      </c>
      <c r="H60" s="37">
        <f t="shared" si="1"/>
        <v>10011408.372995589</v>
      </c>
    </row>
    <row r="61" spans="1:10" x14ac:dyDescent="0.25">
      <c r="A61" s="15">
        <v>56</v>
      </c>
      <c r="B61" s="1">
        <v>1.4999999999999999E-2</v>
      </c>
      <c r="C61" s="1">
        <f t="shared" si="2"/>
        <v>229465.94797896189</v>
      </c>
      <c r="D61" s="1">
        <f t="shared" si="3"/>
        <v>16605444.523203129</v>
      </c>
      <c r="E61" s="2">
        <f>Coûts!$B$2*1.5/((1+B61)^A61)</f>
        <v>19751.934396893546</v>
      </c>
      <c r="F61" s="14">
        <f t="shared" si="4"/>
        <v>6384322.1366254706</v>
      </c>
      <c r="G61" s="36">
        <f t="shared" si="0"/>
        <v>2.6009722203617041</v>
      </c>
      <c r="H61" s="37">
        <f t="shared" si="1"/>
        <v>10221122.386577658</v>
      </c>
    </row>
    <row r="62" spans="1:10" x14ac:dyDescent="0.25">
      <c r="A62" s="41">
        <v>57</v>
      </c>
      <c r="B62" s="1">
        <v>1.4999999999999999E-2</v>
      </c>
      <c r="C62" s="1">
        <f t="shared" si="2"/>
        <v>226074.82559503638</v>
      </c>
      <c r="D62" s="1">
        <f t="shared" si="3"/>
        <v>16831519.348798167</v>
      </c>
      <c r="E62" s="2">
        <f>Coûts!$B$2*1.5/((1+B62)^A62)</f>
        <v>19460.033888565074</v>
      </c>
      <c r="F62" s="14">
        <f t="shared" si="4"/>
        <v>6403782.170514036</v>
      </c>
      <c r="G62" s="36">
        <f t="shared" si="0"/>
        <v>2.6283716248654176</v>
      </c>
      <c r="H62" s="37">
        <f t="shared" si="1"/>
        <v>10427737.178284131</v>
      </c>
    </row>
    <row r="63" spans="1:10" x14ac:dyDescent="0.25">
      <c r="A63" s="15">
        <v>58</v>
      </c>
      <c r="B63" s="1">
        <v>1.4999999999999999E-2</v>
      </c>
      <c r="C63" s="1">
        <f t="shared" si="2"/>
        <v>222733.81832023291</v>
      </c>
      <c r="D63" s="1">
        <f t="shared" si="3"/>
        <v>17054253.1671184</v>
      </c>
      <c r="E63" s="2">
        <f>Coûts!$B$2*1.5/((1+B63)^A63)</f>
        <v>19172.447180852294</v>
      </c>
      <c r="F63" s="14">
        <f t="shared" si="4"/>
        <v>6422954.6176948883</v>
      </c>
      <c r="G63" s="36">
        <f t="shared" si="0"/>
        <v>2.6552037469072047</v>
      </c>
      <c r="H63" s="37">
        <f t="shared" si="1"/>
        <v>10631298.549423512</v>
      </c>
    </row>
    <row r="64" spans="1:10" x14ac:dyDescent="0.25">
      <c r="A64" s="15">
        <v>59</v>
      </c>
      <c r="B64" s="1">
        <v>1.4999999999999999E-2</v>
      </c>
      <c r="C64" s="1">
        <f t="shared" si="2"/>
        <v>219442.1855371753</v>
      </c>
      <c r="D64" s="1">
        <f t="shared" si="3"/>
        <v>17273695.352655575</v>
      </c>
      <c r="E64" s="2">
        <f>Coûts!$B$2*1.5/((1+B64)^A64)</f>
        <v>18889.110523007184</v>
      </c>
      <c r="F64" s="14">
        <f t="shared" si="4"/>
        <v>6441843.7282178951</v>
      </c>
      <c r="G64" s="36">
        <f t="shared" si="0"/>
        <v>2.6814831407644624</v>
      </c>
      <c r="H64" s="37">
        <f t="shared" si="1"/>
        <v>10831851.624437679</v>
      </c>
    </row>
    <row r="65" spans="1:8" x14ac:dyDescent="0.25">
      <c r="A65" s="15">
        <v>60</v>
      </c>
      <c r="B65" s="1">
        <v>1.4999999999999999E-2</v>
      </c>
      <c r="C65" s="1">
        <f t="shared" si="2"/>
        <v>216199.19757357179</v>
      </c>
      <c r="D65" s="1">
        <f t="shared" si="3"/>
        <v>17489894.550229147</v>
      </c>
      <c r="E65" s="2">
        <f>Coûts!$B$2*1.5/((1+B65)^A65)</f>
        <v>18609.961106411029</v>
      </c>
      <c r="F65" s="14">
        <f t="shared" si="4"/>
        <v>6460453.6893243063</v>
      </c>
      <c r="G65" s="36">
        <f t="shared" si="0"/>
        <v>2.7072238872527854</v>
      </c>
      <c r="H65" s="37">
        <f t="shared" si="1"/>
        <v>11029440.860904841</v>
      </c>
    </row>
    <row r="66" spans="1:8" x14ac:dyDescent="0.25">
      <c r="A66" s="15">
        <v>61</v>
      </c>
      <c r="B66" s="1">
        <v>1.4999999999999999E-2</v>
      </c>
      <c r="C66" s="1">
        <f t="shared" si="2"/>
        <v>213004.13554046481</v>
      </c>
      <c r="D66" s="1">
        <f t="shared" si="3"/>
        <v>17702898.68576961</v>
      </c>
      <c r="E66" s="2">
        <f>Coûts!$B$2*1.5/((1+B66)^A66)</f>
        <v>18334.937050651257</v>
      </c>
      <c r="F66" s="14">
        <f t="shared" si="4"/>
        <v>6478788.6263749572</v>
      </c>
      <c r="G66" s="36">
        <f t="shared" si="0"/>
        <v>2.7324396128161417</v>
      </c>
      <c r="H66" s="37">
        <f t="shared" si="1"/>
        <v>11224110.059394654</v>
      </c>
    </row>
    <row r="67" spans="1:8" x14ac:dyDescent="0.25">
      <c r="A67" s="15">
        <v>62</v>
      </c>
      <c r="B67" s="1">
        <v>1.4999999999999999E-2</v>
      </c>
      <c r="C67" s="1">
        <f t="shared" si="2"/>
        <v>209856.2911728718</v>
      </c>
      <c r="D67" s="1">
        <f t="shared" si="3"/>
        <v>17912754.976942483</v>
      </c>
      <c r="E67" s="2">
        <f>Coûts!$B$2*1.5/((1+B67)^A67)</f>
        <v>18063.9773898042</v>
      </c>
      <c r="F67" s="14">
        <f t="shared" si="4"/>
        <v>6496852.6037647612</v>
      </c>
      <c r="G67" s="36">
        <f t="shared" si="0"/>
        <v>2.7571435076982502</v>
      </c>
      <c r="H67" s="37">
        <f t="shared" si="1"/>
        <v>11415902.373177722</v>
      </c>
    </row>
    <row r="68" spans="1:8" x14ac:dyDescent="0.25">
      <c r="A68" s="15">
        <v>63</v>
      </c>
      <c r="B68" s="1">
        <v>1.4999999999999999E-2</v>
      </c>
      <c r="C68" s="1">
        <f t="shared" si="2"/>
        <v>206754.96667278011</v>
      </c>
      <c r="D68" s="1">
        <f t="shared" si="3"/>
        <v>18119509.943615265</v>
      </c>
      <c r="E68" s="2">
        <f>Coûts!$B$2*1.5/((1+B68)^A68)</f>
        <v>17797.022058920396</v>
      </c>
      <c r="F68" s="14">
        <f t="shared" si="4"/>
        <v>6514649.6258236812</v>
      </c>
      <c r="G68" s="36">
        <f t="shared" si="0"/>
        <v>2.7813483432463677</v>
      </c>
      <c r="H68" s="37">
        <f t="shared" si="1"/>
        <v>11604860.317791585</v>
      </c>
    </row>
    <row r="69" spans="1:8" x14ac:dyDescent="0.25">
      <c r="A69" s="15">
        <v>64</v>
      </c>
      <c r="B69" s="1">
        <v>1.4999999999999999E-2</v>
      </c>
      <c r="C69" s="1">
        <f t="shared" si="2"/>
        <v>203699.47455446317</v>
      </c>
      <c r="D69" s="1">
        <f t="shared" si="3"/>
        <v>18323209.418169729</v>
      </c>
      <c r="E69" s="2">
        <f>Coûts!$B$2*1.5/((1+B69)^A69)</f>
        <v>17534.01188070975</v>
      </c>
      <c r="F69" s="14">
        <f t="shared" si="4"/>
        <v>6532183.637704391</v>
      </c>
      <c r="G69" s="36">
        <f t="shared" si="0"/>
        <v>2.8050664883954588</v>
      </c>
      <c r="H69" s="37">
        <f t="shared" si="1"/>
        <v>11791025.780465338</v>
      </c>
    </row>
    <row r="70" spans="1:8" x14ac:dyDescent="0.25">
      <c r="A70" s="15">
        <v>65</v>
      </c>
      <c r="B70" s="1">
        <v>1.4999999999999999E-2</v>
      </c>
      <c r="C70" s="1">
        <f t="shared" si="2"/>
        <v>200689.13749208197</v>
      </c>
      <c r="D70" s="1">
        <f t="shared" si="3"/>
        <v>18523898.555661812</v>
      </c>
      <c r="E70" s="2">
        <f>Coûts!$B$2*1.5/((1+B70)^A70)</f>
        <v>17274.888552423399</v>
      </c>
      <c r="F70" s="14">
        <f t="shared" si="4"/>
        <v>6549458.5262568146</v>
      </c>
      <c r="G70" s="36">
        <f t="shared" si="0"/>
        <v>2.8283099253777091</v>
      </c>
      <c r="H70" s="37">
        <f t="shared" si="1"/>
        <v>11974440.029404998</v>
      </c>
    </row>
    <row r="71" spans="1:8" x14ac:dyDescent="0.25">
      <c r="A71" s="15">
        <v>66</v>
      </c>
      <c r="B71" s="1">
        <v>1.4999999999999999E-2</v>
      </c>
      <c r="C71" s="1">
        <f t="shared" si="2"/>
        <v>197723.28816953892</v>
      </c>
      <c r="D71" s="1">
        <f t="shared" si="3"/>
        <v>18721621.843831353</v>
      </c>
      <c r="E71" s="2">
        <f>Coûts!$B$2*1.5/((1+B71)^A71)</f>
        <v>17019.594632929464</v>
      </c>
      <c r="F71" s="14">
        <f t="shared" si="4"/>
        <v>6566478.1208897438</v>
      </c>
      <c r="G71" s="36">
        <f t="shared" ref="G71:G105" si="5">D71/F71</f>
        <v>2.8510902646995513</v>
      </c>
      <c r="H71" s="37">
        <f t="shared" ref="H71:H105" si="6">D71-F71</f>
        <v>12155143.722941609</v>
      </c>
    </row>
    <row r="72" spans="1:8" x14ac:dyDescent="0.25">
      <c r="A72" s="15">
        <v>67</v>
      </c>
      <c r="B72" s="1">
        <v>1.4999999999999999E-2</v>
      </c>
      <c r="C72" s="1">
        <f t="shared" ref="C72:C105" si="7">$B$2/((1+B72)^A72)</f>
        <v>194801.26913255069</v>
      </c>
      <c r="D72" s="1">
        <f t="shared" ref="D72:D105" si="8">D71+C72</f>
        <v>18916423.112963904</v>
      </c>
      <c r="E72" s="2">
        <f>Coûts!$B$2*1.5/((1+B72)^A72)</f>
        <v>16768.073529979767</v>
      </c>
      <c r="F72" s="14">
        <f t="shared" ref="F72:F104" si="9">F71+E72</f>
        <v>6583246.1944197239</v>
      </c>
      <c r="G72" s="36">
        <f t="shared" si="5"/>
        <v>2.8734187594257636</v>
      </c>
      <c r="H72" s="37">
        <f t="shared" si="6"/>
        <v>12333176.918544181</v>
      </c>
    </row>
    <row r="73" spans="1:8" x14ac:dyDescent="0.25">
      <c r="A73" s="15">
        <v>68</v>
      </c>
      <c r="B73" s="1">
        <v>1.4999999999999999E-2</v>
      </c>
      <c r="C73" s="1">
        <f t="shared" si="7"/>
        <v>191922.43264290711</v>
      </c>
      <c r="D73" s="1">
        <f t="shared" si="8"/>
        <v>19108345.545606811</v>
      </c>
      <c r="E73" s="2">
        <f>Coûts!$B$2*1.5/((1+B73)^A73)</f>
        <v>16520.269487664798</v>
      </c>
      <c r="F73" s="14">
        <f t="shared" si="9"/>
        <v>6599766.463907389</v>
      </c>
      <c r="G73" s="36">
        <f t="shared" si="5"/>
        <v>2.8953063188077905</v>
      </c>
      <c r="H73" s="37">
        <f t="shared" si="6"/>
        <v>12508579.081699422</v>
      </c>
    </row>
    <row r="74" spans="1:8" x14ac:dyDescent="0.25">
      <c r="A74" s="41">
        <v>69</v>
      </c>
      <c r="B74" s="1">
        <v>1.4999999999999999E-2</v>
      </c>
      <c r="C74" s="42">
        <f t="shared" si="7"/>
        <v>189086.14053488386</v>
      </c>
      <c r="D74" s="42">
        <f t="shared" si="8"/>
        <v>19297431.686141696</v>
      </c>
      <c r="E74" s="2">
        <f>Coûts!$B$2*1.5/((1+B74)^A74)</f>
        <v>16276.12757405399</v>
      </c>
      <c r="F74" s="44">
        <f t="shared" si="9"/>
        <v>6616042.5914814426</v>
      </c>
      <c r="G74" s="45">
        <f t="shared" si="5"/>
        <v>2.9167635212911587</v>
      </c>
      <c r="H74" s="37">
        <f t="shared" si="6"/>
        <v>12681389.094660252</v>
      </c>
    </row>
    <row r="75" spans="1:8" x14ac:dyDescent="0.25">
      <c r="A75" s="15">
        <v>70</v>
      </c>
      <c r="B75" s="1">
        <v>1.4999999999999999E-2</v>
      </c>
      <c r="C75" s="1">
        <f t="shared" si="7"/>
        <v>186291.76407377725</v>
      </c>
      <c r="D75" s="1">
        <f t="shared" si="8"/>
        <v>19483723.450215474</v>
      </c>
      <c r="E75" s="2">
        <f>Coûts!$B$2*1.5/((1+B75)^A75)</f>
        <v>16035.593669018712</v>
      </c>
      <c r="F75" s="14">
        <f t="shared" si="9"/>
        <v>6632078.1851504613</v>
      </c>
      <c r="G75" s="36">
        <f t="shared" si="5"/>
        <v>2.9378006269347754</v>
      </c>
      <c r="H75" s="37">
        <f t="shared" si="6"/>
        <v>12851645.265065012</v>
      </c>
    </row>
    <row r="76" spans="1:8" x14ac:dyDescent="0.25">
      <c r="A76" s="15">
        <v>71</v>
      </c>
      <c r="B76" s="1">
        <v>1.4999999999999999E-2</v>
      </c>
      <c r="C76" s="1">
        <f t="shared" si="7"/>
        <v>183538.68381652934</v>
      </c>
      <c r="D76" s="1">
        <f t="shared" si="8"/>
        <v>19667262.134032004</v>
      </c>
      <c r="E76" s="2">
        <f>Coûts!$B$2*1.5/((1+B76)^A76)</f>
        <v>15798.614452235188</v>
      </c>
      <c r="F76" s="14">
        <f t="shared" si="9"/>
        <v>6647876.7996026967</v>
      </c>
      <c r="G76" s="36">
        <f t="shared" si="5"/>
        <v>2.9584275892729233</v>
      </c>
      <c r="H76" s="37">
        <f t="shared" si="6"/>
        <v>13019385.334429307</v>
      </c>
    </row>
    <row r="77" spans="1:8" x14ac:dyDescent="0.25">
      <c r="A77" s="15">
        <v>72</v>
      </c>
      <c r="B77" s="1">
        <v>1.4999999999999999E-2</v>
      </c>
      <c r="C77" s="1">
        <f t="shared" si="7"/>
        <v>180826.28947441315</v>
      </c>
      <c r="D77" s="1">
        <f t="shared" si="8"/>
        <v>19848088.423506416</v>
      </c>
      <c r="E77" s="2">
        <f>Coûts!$B$2*1.5/((1+B77)^A77)</f>
        <v>15565.137391364718</v>
      </c>
      <c r="F77" s="14">
        <f t="shared" si="9"/>
        <v>6663441.9369940618</v>
      </c>
      <c r="G77" s="36">
        <f t="shared" si="5"/>
        <v>2.9786540666489345</v>
      </c>
      <c r="H77" s="37">
        <f t="shared" si="6"/>
        <v>13184646.486512356</v>
      </c>
    </row>
    <row r="78" spans="1:8" x14ac:dyDescent="0.25">
      <c r="A78" s="15">
        <v>73</v>
      </c>
      <c r="B78" s="1">
        <v>1.4999999999999999E-2</v>
      </c>
      <c r="C78" s="1">
        <f t="shared" si="7"/>
        <v>178153.97977774698</v>
      </c>
      <c r="D78" s="1">
        <f t="shared" si="8"/>
        <v>20026242.403284162</v>
      </c>
      <c r="E78" s="2">
        <f>Coûts!$B$2*1.5/((1+B78)^A78)</f>
        <v>15335.110730408591</v>
      </c>
      <c r="F78" s="14">
        <f t="shared" si="9"/>
        <v>6678777.0477244705</v>
      </c>
      <c r="G78" s="36">
        <f t="shared" si="5"/>
        <v>2.9984894330478231</v>
      </c>
      <c r="H78" s="37">
        <f t="shared" si="6"/>
        <v>13347465.355559692</v>
      </c>
    </row>
    <row r="79" spans="1:8" x14ac:dyDescent="0.25">
      <c r="A79" s="15">
        <v>74</v>
      </c>
      <c r="B79" s="1">
        <v>1.4999999999999999E-2</v>
      </c>
      <c r="C79" s="1">
        <f t="shared" si="7"/>
        <v>175521.16234260786</v>
      </c>
      <c r="D79" s="1">
        <f t="shared" si="8"/>
        <v>20201763.56562677</v>
      </c>
      <c r="E79" s="2">
        <f>Coûts!$B$2*1.5/((1+B79)^A79)</f>
        <v>15108.483478235066</v>
      </c>
      <c r="F79" s="14">
        <f t="shared" si="9"/>
        <v>6693885.5312027056</v>
      </c>
      <c r="G79" s="36">
        <f t="shared" si="5"/>
        <v>3.0179427884535506</v>
      </c>
      <c r="H79" s="37">
        <f t="shared" si="6"/>
        <v>13507878.034424065</v>
      </c>
    </row>
    <row r="80" spans="1:8" x14ac:dyDescent="0.25">
      <c r="A80" s="41">
        <v>75</v>
      </c>
      <c r="B80" s="1">
        <v>1.4999999999999999E-2</v>
      </c>
      <c r="C80" s="42">
        <f t="shared" si="7"/>
        <v>172927.25353951516</v>
      </c>
      <c r="D80" s="42">
        <f t="shared" si="8"/>
        <v>20374690.819166284</v>
      </c>
      <c r="E80" s="2">
        <f>Coûts!$B$2*1.5/((1+B80)^A80)</f>
        <v>14885.205397275929</v>
      </c>
      <c r="F80" s="44">
        <f t="shared" si="9"/>
        <v>6708770.7365999818</v>
      </c>
      <c r="G80" s="45">
        <f t="shared" si="5"/>
        <v>3.0370229687551102</v>
      </c>
      <c r="H80" s="37">
        <f t="shared" si="6"/>
        <v>13665920.082566302</v>
      </c>
    </row>
    <row r="81" spans="1:8" x14ac:dyDescent="0.25">
      <c r="A81" s="15">
        <v>76</v>
      </c>
      <c r="B81" s="1">
        <v>1.4999999999999999E-2</v>
      </c>
      <c r="C81" s="1">
        <f t="shared" si="7"/>
        <v>170371.67836405439</v>
      </c>
      <c r="D81" s="1">
        <f t="shared" si="8"/>
        <v>20545062.497530337</v>
      </c>
      <c r="E81" s="2">
        <f>Coûts!$B$2*1.5/((1+B81)^A81)</f>
        <v>14665.226992390082</v>
      </c>
      <c r="F81" s="14">
        <f t="shared" si="9"/>
        <v>6723435.9635923719</v>
      </c>
      <c r="G81" s="36">
        <f t="shared" si="5"/>
        <v>3.0557385552242233</v>
      </c>
      <c r="H81" s="37">
        <f t="shared" si="6"/>
        <v>13821626.533937965</v>
      </c>
    </row>
    <row r="82" spans="1:8" x14ac:dyDescent="0.25">
      <c r="A82" s="15">
        <v>77</v>
      </c>
      <c r="B82" s="1">
        <v>1.4999999999999999E-2</v>
      </c>
      <c r="C82" s="1">
        <f t="shared" si="7"/>
        <v>167853.87030941321</v>
      </c>
      <c r="D82" s="1">
        <f t="shared" si="8"/>
        <v>20712916.36783975</v>
      </c>
      <c r="E82" s="2">
        <f>Coûts!$B$2*1.5/((1+B82)^A82)</f>
        <v>14448.499499891706</v>
      </c>
      <c r="F82" s="14">
        <f t="shared" si="9"/>
        <v>6737884.4630922638</v>
      </c>
      <c r="G82" s="36">
        <f t="shared" si="5"/>
        <v>3.074097883586123</v>
      </c>
      <c r="H82" s="37">
        <f t="shared" si="6"/>
        <v>13975031.904747486</v>
      </c>
    </row>
    <row r="83" spans="1:8" x14ac:dyDescent="0.25">
      <c r="A83" s="15">
        <v>78</v>
      </c>
      <c r="B83" s="1">
        <v>1.4999999999999999E-2</v>
      </c>
      <c r="C83" s="1">
        <f t="shared" si="7"/>
        <v>165373.27124080123</v>
      </c>
      <c r="D83" s="1">
        <f t="shared" si="8"/>
        <v>20878289.639080551</v>
      </c>
      <c r="E83" s="2">
        <f>Coûts!$B$2*1.5/((1+B83)^A83)</f>
        <v>14234.9748767406</v>
      </c>
      <c r="F83" s="14">
        <f t="shared" si="9"/>
        <v>6752119.4379690047</v>
      </c>
      <c r="G83" s="36">
        <f t="shared" si="5"/>
        <v>3.0921090527036958</v>
      </c>
      <c r="H83" s="37">
        <f t="shared" si="6"/>
        <v>14126170.201111546</v>
      </c>
    </row>
    <row r="84" spans="1:8" x14ac:dyDescent="0.25">
      <c r="A84" s="15">
        <v>79</v>
      </c>
      <c r="B84" s="1">
        <v>1.4999999999999999E-2</v>
      </c>
      <c r="C84" s="1">
        <f t="shared" si="7"/>
        <v>162929.33127172536</v>
      </c>
      <c r="D84" s="1">
        <f t="shared" si="8"/>
        <v>21041218.970352277</v>
      </c>
      <c r="E84" s="2">
        <f>Coûts!$B$2*1.5/((1+B84)^A84)</f>
        <v>14024.605789892221</v>
      </c>
      <c r="F84" s="14">
        <f t="shared" si="9"/>
        <v>6766144.0437588971</v>
      </c>
      <c r="G84" s="36">
        <f t="shared" si="5"/>
        <v>3.1097799328940883</v>
      </c>
      <c r="H84" s="37">
        <f t="shared" si="6"/>
        <v>14275074.92659338</v>
      </c>
    </row>
    <row r="85" spans="1:8" x14ac:dyDescent="0.25">
      <c r="A85" s="15">
        <v>80</v>
      </c>
      <c r="B85" s="1">
        <v>1.4999999999999999E-2</v>
      </c>
      <c r="C85" s="1">
        <f t="shared" si="7"/>
        <v>160521.50864209401</v>
      </c>
      <c r="D85" s="1">
        <f t="shared" si="8"/>
        <v>21201740.47899437</v>
      </c>
      <c r="E85" s="2">
        <f>Coûts!$B$2*1.5/((1+B85)^A85)</f>
        <v>13817.345605805145</v>
      </c>
      <c r="F85" s="14">
        <f t="shared" si="9"/>
        <v>6779961.3893647026</v>
      </c>
      <c r="G85" s="36">
        <f t="shared" si="5"/>
        <v>3.1271181738958278</v>
      </c>
      <c r="H85" s="37">
        <f t="shared" si="6"/>
        <v>14421779.089629667</v>
      </c>
    </row>
    <row r="86" spans="1:8" x14ac:dyDescent="0.25">
      <c r="A86" s="15">
        <v>81</v>
      </c>
      <c r="B86" s="1">
        <v>1.4999999999999999E-2</v>
      </c>
      <c r="C86" s="1">
        <f t="shared" si="7"/>
        <v>158149.26959812216</v>
      </c>
      <c r="D86" s="1">
        <f t="shared" si="8"/>
        <v>21359889.748592492</v>
      </c>
      <c r="E86" s="2">
        <f>Coûts!$B$2*1.5/((1+B86)^A86)</f>
        <v>13613.148380103592</v>
      </c>
      <c r="F86" s="14">
        <f t="shared" si="9"/>
        <v>6793574.5377448061</v>
      </c>
      <c r="G86" s="36">
        <f t="shared" si="5"/>
        <v>3.1441312125035017</v>
      </c>
      <c r="H86" s="37">
        <f t="shared" si="6"/>
        <v>14566315.210847687</v>
      </c>
    </row>
    <row r="87" spans="1:8" x14ac:dyDescent="0.25">
      <c r="A87" s="15">
        <v>82</v>
      </c>
      <c r="B87" s="1">
        <v>1.4999999999999999E-2</v>
      </c>
      <c r="C87" s="1">
        <f t="shared" si="7"/>
        <v>155812.088274012</v>
      </c>
      <c r="D87" s="1">
        <f t="shared" si="8"/>
        <v>21515701.836866505</v>
      </c>
      <c r="E87" s="2">
        <f>Coûts!$B$2*1.5/((1+B87)^A87)</f>
        <v>13411.968847392704</v>
      </c>
      <c r="F87" s="14">
        <f t="shared" si="9"/>
        <v>6806986.5065921992</v>
      </c>
      <c r="G87" s="36">
        <f t="shared" si="5"/>
        <v>3.1608262798860713</v>
      </c>
      <c r="H87" s="37">
        <f t="shared" si="6"/>
        <v>14708715.330274306</v>
      </c>
    </row>
    <row r="88" spans="1:8" x14ac:dyDescent="0.25">
      <c r="A88" s="15">
        <v>83</v>
      </c>
      <c r="B88" s="1">
        <v>1.4999999999999999E-2</v>
      </c>
      <c r="C88" s="1">
        <f t="shared" si="7"/>
        <v>153509.4465753813</v>
      </c>
      <c r="D88" s="1">
        <f t="shared" si="8"/>
        <v>21669211.283441886</v>
      </c>
      <c r="E88" s="2">
        <f>Coûts!$B$2*1.5/((1+B88)^A88)</f>
        <v>13213.762411224341</v>
      </c>
      <c r="F88" s="14">
        <f t="shared" si="9"/>
        <v>6820200.2690034239</v>
      </c>
      <c r="G88" s="36">
        <f t="shared" si="5"/>
        <v>3.1772104086040596</v>
      </c>
      <c r="H88" s="37">
        <f t="shared" si="6"/>
        <v>14849011.014438462</v>
      </c>
    </row>
    <row r="89" spans="1:8" x14ac:dyDescent="0.25">
      <c r="A89" s="15">
        <v>84</v>
      </c>
      <c r="B89" s="1">
        <v>1.4999999999999999E-2</v>
      </c>
      <c r="C89" s="1">
        <f t="shared" si="7"/>
        <v>151240.8340644151</v>
      </c>
      <c r="D89" s="1">
        <f t="shared" si="8"/>
        <v>21820452.117506303</v>
      </c>
      <c r="E89" s="2">
        <f>Coûts!$B$2*1.5/((1+B89)^A89)</f>
        <v>13018.485134211176</v>
      </c>
      <c r="F89" s="14">
        <f t="shared" si="9"/>
        <v>6833218.7541376352</v>
      </c>
      <c r="G89" s="36">
        <f t="shared" si="5"/>
        <v>3.1932904393399717</v>
      </c>
      <c r="H89" s="37">
        <f t="shared" si="6"/>
        <v>14987233.363368668</v>
      </c>
    </row>
    <row r="90" spans="1:8" x14ac:dyDescent="0.25">
      <c r="A90" s="15">
        <v>85</v>
      </c>
      <c r="B90" s="1">
        <v>1.4999999999999999E-2</v>
      </c>
      <c r="C90" s="1">
        <f t="shared" si="7"/>
        <v>149005.74784671442</v>
      </c>
      <c r="D90" s="1">
        <f t="shared" si="8"/>
        <v>21969457.865353018</v>
      </c>
      <c r="E90" s="2">
        <f>Coûts!$B$2*1.5/((1+B90)^A90)</f>
        <v>12826.093728286874</v>
      </c>
      <c r="F90" s="14">
        <f t="shared" si="9"/>
        <v>6846044.8478659224</v>
      </c>
      <c r="G90" s="36">
        <f t="shared" si="5"/>
        <v>3.2090730273555583</v>
      </c>
      <c r="H90" s="37">
        <f t="shared" si="6"/>
        <v>15123413.017487096</v>
      </c>
    </row>
    <row r="91" spans="1:8" x14ac:dyDescent="0.25">
      <c r="A91" s="15">
        <v>86</v>
      </c>
      <c r="B91" s="1">
        <v>1.4999999999999999E-2</v>
      </c>
      <c r="C91" s="1">
        <f t="shared" si="7"/>
        <v>146803.69245981719</v>
      </c>
      <c r="D91" s="1">
        <f t="shared" si="8"/>
        <v>22116261.557812836</v>
      </c>
      <c r="E91" s="2">
        <f>Coûts!$B$2*1.5/((1+B91)^A91)</f>
        <v>12636.545545110223</v>
      </c>
      <c r="F91" s="14">
        <f t="shared" si="9"/>
        <v>6858681.3934110329</v>
      </c>
      <c r="G91" s="36">
        <f t="shared" si="5"/>
        <v>3.2245646486887969</v>
      </c>
      <c r="H91" s="37">
        <f t="shared" si="6"/>
        <v>15257580.164401803</v>
      </c>
    </row>
    <row r="92" spans="1:8" x14ac:dyDescent="0.25">
      <c r="A92" s="15">
        <v>87</v>
      </c>
      <c r="B92" s="1">
        <v>1.4999999999999999E-2</v>
      </c>
      <c r="C92" s="1">
        <f t="shared" si="7"/>
        <v>144634.1797633667</v>
      </c>
      <c r="D92" s="1">
        <f t="shared" si="8"/>
        <v>22260895.737576202</v>
      </c>
      <c r="E92" s="2">
        <f>Coûts!$B$2*1.5/((1+B92)^A92)</f>
        <v>12449.798566611058</v>
      </c>
      <c r="F92" s="14">
        <f t="shared" si="9"/>
        <v>6871131.1919776443</v>
      </c>
      <c r="G92" s="36">
        <f t="shared" si="5"/>
        <v>3.2397716061027624</v>
      </c>
      <c r="H92" s="37">
        <f t="shared" si="6"/>
        <v>15389764.545598557</v>
      </c>
    </row>
    <row r="93" spans="1:8" x14ac:dyDescent="0.25">
      <c r="A93" s="15">
        <v>88</v>
      </c>
      <c r="B93" s="1">
        <v>1.4999999999999999E-2</v>
      </c>
      <c r="C93" s="1">
        <f t="shared" si="7"/>
        <v>142496.72883090319</v>
      </c>
      <c r="D93" s="1">
        <f t="shared" si="8"/>
        <v>22403392.466407105</v>
      </c>
      <c r="E93" s="2">
        <f>Coûts!$B$2*1.5/((1+B93)^A93)</f>
        <v>12265.811395675923</v>
      </c>
      <c r="F93" s="14">
        <f t="shared" si="9"/>
        <v>6883397.0033733202</v>
      </c>
      <c r="G93" s="36">
        <f t="shared" si="5"/>
        <v>3.2547000347979291</v>
      </c>
      <c r="H93" s="37">
        <f t="shared" si="6"/>
        <v>15519995.463033784</v>
      </c>
    </row>
    <row r="94" spans="1:8" x14ac:dyDescent="0.25">
      <c r="A94" s="15">
        <v>89</v>
      </c>
      <c r="B94" s="1">
        <v>1.4999999999999999E-2</v>
      </c>
      <c r="C94" s="1">
        <f t="shared" si="7"/>
        <v>140390.86584325437</v>
      </c>
      <c r="D94" s="1">
        <f t="shared" si="8"/>
        <v>22543783.33225036</v>
      </c>
      <c r="E94" s="2">
        <f>Coûts!$B$2*1.5/((1+B94)^A94)</f>
        <v>12084.543246971352</v>
      </c>
      <c r="F94" s="14">
        <f t="shared" si="9"/>
        <v>6895481.5466202917</v>
      </c>
      <c r="G94" s="36">
        <f t="shared" si="5"/>
        <v>3.2693559078988224</v>
      </c>
      <c r="H94" s="37">
        <f t="shared" si="6"/>
        <v>15648301.78563007</v>
      </c>
    </row>
    <row r="95" spans="1:8" x14ac:dyDescent="0.25">
      <c r="A95" s="15">
        <v>90</v>
      </c>
      <c r="B95" s="1">
        <v>1.4999999999999999E-2</v>
      </c>
      <c r="C95" s="1">
        <f t="shared" si="7"/>
        <v>138316.12398350186</v>
      </c>
      <c r="D95" s="1">
        <f t="shared" si="8"/>
        <v>22682099.456233863</v>
      </c>
      <c r="E95" s="2">
        <f>Coûts!$B$2*1.5/((1+B95)^A95)</f>
        <v>11905.953937902812</v>
      </c>
      <c r="F95" s="14">
        <f t="shared" si="9"/>
        <v>6907387.5005581947</v>
      </c>
      <c r="G95" s="36">
        <f t="shared" si="5"/>
        <v>3.2837450417253837</v>
      </c>
      <c r="H95" s="37">
        <f t="shared" si="6"/>
        <v>15774711.955675669</v>
      </c>
    </row>
    <row r="96" spans="1:8" x14ac:dyDescent="0.25">
      <c r="A96" s="15">
        <v>91</v>
      </c>
      <c r="B96" s="1">
        <v>1.4999999999999999E-2</v>
      </c>
      <c r="C96" s="1">
        <f t="shared" si="7"/>
        <v>136272.04333349937</v>
      </c>
      <c r="D96" s="1">
        <f t="shared" si="8"/>
        <v>22818371.499567363</v>
      </c>
      <c r="E96" s="2">
        <f>Coûts!$B$2*1.5/((1+B96)^A96)</f>
        <v>11730.003879707205</v>
      </c>
      <c r="F96" s="14">
        <f t="shared" si="9"/>
        <v>6919117.504437902</v>
      </c>
      <c r="G96" s="36">
        <f t="shared" si="5"/>
        <v>3.2978731008588489</v>
      </c>
      <c r="H96" s="37">
        <f t="shared" si="6"/>
        <v>15899253.995129462</v>
      </c>
    </row>
    <row r="97" spans="1:8" x14ac:dyDescent="0.25">
      <c r="A97" s="15">
        <v>92</v>
      </c>
      <c r="B97" s="1">
        <v>1.4999999999999999E-2</v>
      </c>
      <c r="C97" s="1">
        <f t="shared" si="7"/>
        <v>134258.17077192062</v>
      </c>
      <c r="D97" s="1">
        <f t="shared" si="8"/>
        <v>22952629.670339283</v>
      </c>
      <c r="E97" s="2">
        <f>Coûts!$B$2*1.5/((1+B97)^A97)</f>
        <v>11556.654068677051</v>
      </c>
      <c r="F97" s="14">
        <f t="shared" si="9"/>
        <v>6930674.1585065788</v>
      </c>
      <c r="G97" s="36">
        <f t="shared" si="5"/>
        <v>3.3117456030114556</v>
      </c>
      <c r="H97" s="37">
        <f t="shared" si="6"/>
        <v>16021955.511832703</v>
      </c>
    </row>
    <row r="98" spans="1:8" x14ac:dyDescent="0.25">
      <c r="A98" s="15">
        <v>93</v>
      </c>
      <c r="B98" s="1">
        <v>1.4999999999999999E-2</v>
      </c>
      <c r="C98" s="1">
        <f t="shared" si="7"/>
        <v>132274.05987381341</v>
      </c>
      <c r="D98" s="1">
        <f t="shared" si="8"/>
        <v>23084903.730213095</v>
      </c>
      <c r="E98" s="2">
        <f>Coûts!$B$2*1.5/((1+B98)^A98)</f>
        <v>11385.866077514336</v>
      </c>
      <c r="F98" s="14">
        <f t="shared" si="9"/>
        <v>6942060.0245840931</v>
      </c>
      <c r="G98" s="36">
        <f t="shared" si="5"/>
        <v>3.3253679237088041</v>
      </c>
      <c r="H98" s="37">
        <f t="shared" si="6"/>
        <v>16142843.705629002</v>
      </c>
    </row>
    <row r="99" spans="1:8" x14ac:dyDescent="0.25">
      <c r="A99" s="15">
        <v>94</v>
      </c>
      <c r="B99" s="1">
        <v>1.4999999999999999E-2</v>
      </c>
      <c r="C99" s="1">
        <f t="shared" si="7"/>
        <v>130319.27081163887</v>
      </c>
      <c r="D99" s="1">
        <f t="shared" si="8"/>
        <v>23215223.001024734</v>
      </c>
      <c r="E99" s="2">
        <f>Coûts!$B$2*1.5/((1+B99)^A99)</f>
        <v>11217.602046812159</v>
      </c>
      <c r="F99" s="14">
        <f t="shared" si="9"/>
        <v>6953277.6266309051</v>
      </c>
      <c r="G99" s="36">
        <f t="shared" si="5"/>
        <v>3.3387453007932439</v>
      </c>
      <c r="H99" s="37">
        <f t="shared" si="6"/>
        <v>16261945.374393828</v>
      </c>
    </row>
    <row r="100" spans="1:8" x14ac:dyDescent="0.25">
      <c r="A100" s="15">
        <v>95</v>
      </c>
      <c r="B100" s="1">
        <v>1.4999999999999999E-2</v>
      </c>
      <c r="C100" s="1">
        <f t="shared" si="7"/>
        <v>128393.37025777229</v>
      </c>
      <c r="D100" s="1">
        <f t="shared" si="8"/>
        <v>23343616.371282507</v>
      </c>
      <c r="E100" s="2">
        <f>Coûts!$B$2*1.5/((1+B100)^A100)</f>
        <v>11051.824676662225</v>
      </c>
      <c r="F100" s="14">
        <f t="shared" si="9"/>
        <v>6964329.4513075678</v>
      </c>
      <c r="G100" s="36">
        <f t="shared" si="5"/>
        <v>3.3518828387562412</v>
      </c>
      <c r="H100" s="37">
        <f t="shared" si="6"/>
        <v>16379286.919974938</v>
      </c>
    </row>
    <row r="101" spans="1:8" x14ac:dyDescent="0.25">
      <c r="A101" s="15">
        <v>96</v>
      </c>
      <c r="B101" s="1">
        <v>1.4999999999999999E-2</v>
      </c>
      <c r="C101" s="1">
        <f t="shared" si="7"/>
        <v>126495.93128844562</v>
      </c>
      <c r="D101" s="1">
        <f t="shared" si="8"/>
        <v>23470112.302570954</v>
      </c>
      <c r="E101" s="2">
        <f>Coûts!$B$2*1.5/((1+B101)^A101)</f>
        <v>10888.49721838643</v>
      </c>
      <c r="F101" s="14">
        <f t="shared" si="9"/>
        <v>6975217.948525954</v>
      </c>
      <c r="G101" s="36">
        <f t="shared" si="5"/>
        <v>3.3647855129072779</v>
      </c>
      <c r="H101" s="37">
        <f t="shared" si="6"/>
        <v>16494894.354045</v>
      </c>
    </row>
    <row r="102" spans="1:8" x14ac:dyDescent="0.25">
      <c r="A102" s="15">
        <v>97</v>
      </c>
      <c r="B102" s="1">
        <v>1.4999999999999999E-2</v>
      </c>
      <c r="C102" s="1">
        <f t="shared" si="7"/>
        <v>124626.53328910902</v>
      </c>
      <c r="D102" s="1">
        <f t="shared" si="8"/>
        <v>23594738.835860062</v>
      </c>
      <c r="E102" s="2">
        <f>Coûts!$B$2*1.5/((1+B102)^A102)</f>
        <v>10727.583466390575</v>
      </c>
      <c r="F102" s="14">
        <f t="shared" si="9"/>
        <v>6985945.5319923442</v>
      </c>
      <c r="G102" s="36">
        <f t="shared" si="5"/>
        <v>3.3774581733864455</v>
      </c>
      <c r="H102" s="37">
        <f t="shared" si="6"/>
        <v>16608793.303867718</v>
      </c>
    </row>
    <row r="103" spans="1:8" x14ac:dyDescent="0.25">
      <c r="A103" s="15">
        <v>98</v>
      </c>
      <c r="B103" s="1">
        <v>1.4999999999999999E-2</v>
      </c>
      <c r="C103" s="1">
        <f t="shared" si="7"/>
        <v>122784.76186119116</v>
      </c>
      <c r="D103" s="1">
        <f t="shared" si="8"/>
        <v>23717523.597721253</v>
      </c>
      <c r="E103" s="2">
        <f>Coûts!$B$2*1.5/((1+B103)^A103)</f>
        <v>10569.047750138498</v>
      </c>
      <c r="F103" s="14">
        <f t="shared" si="9"/>
        <v>6996514.5797424829</v>
      </c>
      <c r="G103" s="36">
        <f t="shared" si="5"/>
        <v>3.3899055490275574</v>
      </c>
      <c r="H103" s="37">
        <f t="shared" si="6"/>
        <v>16721009.017978769</v>
      </c>
    </row>
    <row r="104" spans="1:8" x14ac:dyDescent="0.25">
      <c r="A104" s="15">
        <v>99</v>
      </c>
      <c r="B104" s="1">
        <v>1.4999999999999999E-2</v>
      </c>
      <c r="C104" s="1">
        <f t="shared" si="7"/>
        <v>120970.20873023759</v>
      </c>
      <c r="D104" s="1">
        <f t="shared" si="8"/>
        <v>23838493.806451492</v>
      </c>
      <c r="E104" s="2">
        <f>Coûts!$B$2*1.5/((1+B104)^A104)</f>
        <v>10412.854926244825</v>
      </c>
      <c r="F104" s="14">
        <f t="shared" si="9"/>
        <v>7006927.4346687282</v>
      </c>
      <c r="G104" s="36">
        <f t="shared" si="5"/>
        <v>3.4021322510782537</v>
      </c>
      <c r="H104" s="37">
        <f t="shared" si="6"/>
        <v>16831566.371782765</v>
      </c>
    </row>
    <row r="105" spans="1:8" ht="13.8" thickBot="1" x14ac:dyDescent="0.3">
      <c r="A105" s="16">
        <v>100</v>
      </c>
      <c r="B105" s="1">
        <v>1.4999999999999999E-2</v>
      </c>
      <c r="C105" s="3">
        <f t="shared" si="7"/>
        <v>119182.47165540652</v>
      </c>
      <c r="D105" s="3">
        <f t="shared" si="8"/>
        <v>23957676.278106898</v>
      </c>
      <c r="E105" s="2">
        <f>Coûts!$B$2*1.5/((1+B105)^A105)</f>
        <v>10258.970370684559</v>
      </c>
      <c r="F105" s="17">
        <f>F104+E105</f>
        <v>7017186.4050394129</v>
      </c>
      <c r="G105" s="38">
        <f t="shared" si="5"/>
        <v>3.4141427767832448</v>
      </c>
      <c r="H105" s="39">
        <f t="shared" si="6"/>
        <v>16940489.873067483</v>
      </c>
    </row>
  </sheetData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991ca9-d3be-4cc9-b1cd-e000323500cf" xsi:nil="true"/>
    <TaxKeywordTaxHTField xmlns="41991ca9-d3be-4cc9-b1cd-e000323500cf">
      <Terms xmlns="http://schemas.microsoft.com/office/infopath/2007/PartnerControls"/>
    </TaxKeywordTaxHTField>
    <lcf76f155ced4ddcb4097134ff3c332f xmlns="5813e274-852d-43da-a29c-5101ed437218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81F9BB3F44BB4FAFFE4B1B38F65208" ma:contentTypeVersion="20" ma:contentTypeDescription="Crée un document." ma:contentTypeScope="" ma:versionID="e845056c6858a4c111cf9177f6acd09a">
  <xsd:schema xmlns:xsd="http://www.w3.org/2001/XMLSchema" xmlns:xs="http://www.w3.org/2001/XMLSchema" xmlns:p="http://schemas.microsoft.com/office/2006/metadata/properties" xmlns:ns2="41991ca9-d3be-4cc9-b1cd-e000323500cf" xmlns:ns3="5813e274-852d-43da-a29c-5101ed437218" targetNamespace="http://schemas.microsoft.com/office/2006/metadata/properties" ma:root="true" ma:fieldsID="dd1aae9c4c12d3ad3c66d1164e526904" ns2:_="" ns3:_="">
    <xsd:import namespace="41991ca9-d3be-4cc9-b1cd-e000323500cf"/>
    <xsd:import namespace="5813e274-852d-43da-a29c-5101ed43721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TaxKeywordTaxHTField" minOccurs="0"/>
                <xsd:element ref="ns2:TaxCatchAll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91ca9-d3be-4cc9-b1cd-e000323500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Partage du hachage d’indicateur" ma:internalName="SharingHintHash" ma:readOnly="true">
      <xsd:simpleType>
        <xsd:restriction base="dms:Text"/>
      </xsd:simpleType>
    </xsd:element>
    <xsd:element name="TaxKeywordTaxHTField" ma:index="11" nillable="true" ma:taxonomy="true" ma:internalName="TaxKeywordTaxHTField" ma:taxonomyFieldName="TaxKeyword" ma:displayName="Mots clés d’entreprise" ma:fieldId="{23f27201-bee3-471e-b2e7-b64fd8b7ca38}" ma:taxonomyMulti="true" ma:sspId="498b089c-bdbc-43ef-a0e6-8eeed16d0cd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807f246f-cc8d-472c-9bba-8ce776fac1a9}" ma:internalName="TaxCatchAll" ma:showField="CatchAllData" ma:web="41991ca9-d3be-4cc9-b1cd-e000323500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4" nillable="true" ma:displayName="Dernier partage par heure par utilisateu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5" nillable="true" ma:displayName="Dernier partage par heur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13e274-852d-43da-a29c-5101ed437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MediaServiceAutoTags" ma:internalName="MediaServiceAutoTags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Balises d’images" ma:readOnly="false" ma:fieldId="{5cf76f15-5ced-4ddc-b409-7134ff3c332f}" ma:taxonomyMulti="true" ma:sspId="498b089c-bdbc-43ef-a0e6-8eeed16d0c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59C025-F8FA-430A-9FDF-C32B8EF23C72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87786BC-16E8-409F-8AB1-1BAD0B11D2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CCE294-FB6C-4E93-A77B-0752F92EBA35}">
  <ds:schemaRefs>
    <ds:schemaRef ds:uri="http://schemas.microsoft.com/office/2006/metadata/properties"/>
    <ds:schemaRef ds:uri="http://schemas.microsoft.com/office/infopath/2007/PartnerControls"/>
    <ds:schemaRef ds:uri="41991ca9-d3be-4cc9-b1cd-e000323500cf"/>
    <ds:schemaRef ds:uri="5813e274-852d-43da-a29c-5101ed437218"/>
  </ds:schemaRefs>
</ds:datastoreItem>
</file>

<file path=customXml/itemProps4.xml><?xml version="1.0" encoding="utf-8"?>
<ds:datastoreItem xmlns:ds="http://schemas.openxmlformats.org/officeDocument/2006/customXml" ds:itemID="{B92FF668-5477-4655-8407-D6ECEC78C7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991ca9-d3be-4cc9-b1cd-e000323500cf"/>
    <ds:schemaRef ds:uri="5813e274-852d-43da-a29c-5101ed437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DEMA</vt:lpstr>
      <vt:lpstr>Coûts</vt:lpstr>
      <vt:lpstr>VAN et BC</vt:lpstr>
      <vt:lpstr>COUT+50 %</vt:lpstr>
      <vt:lpstr>DEMA-50% </vt:lpstr>
      <vt:lpstr>DEMA-50cout+50</vt:lpstr>
    </vt:vector>
  </TitlesOfParts>
  <Manager/>
  <Company>ASCONIT CONSULTANTS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NDO</dc:creator>
  <cp:keywords/>
  <dc:description/>
  <cp:lastModifiedBy>Quentin STRAPPAZZON</cp:lastModifiedBy>
  <cp:revision/>
  <dcterms:created xsi:type="dcterms:W3CDTF">2011-10-19T16:49:31Z</dcterms:created>
  <dcterms:modified xsi:type="dcterms:W3CDTF">2025-10-29T17:55:33Z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TaxHTField">
    <vt:lpwstr/>
  </property>
  <property fmtid="{D5CDD505-2E9C-101B-9397-08002B2CF9AE}" pid="3" name="TaxKeyword">
    <vt:lpwstr/>
  </property>
  <property fmtid="{D5CDD505-2E9C-101B-9397-08002B2CF9AE}" pid="4" name="TaxCatchAll">
    <vt:lpwstr/>
  </property>
  <property fmtid="{D5CDD505-2E9C-101B-9397-08002B2CF9AE}" pid="5" name="ContentTypeId">
    <vt:lpwstr>0x0101006F81F9BB3F44BB4FAFFE4B1B38F65208</vt:lpwstr>
  </property>
</Properties>
</file>