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Q:\data\Affaires et projets\23A048_SMAAVO_LOTA_SCHEMA_OZON\Travail\11_Dossier_PAPI\6_AMC_ACB_projets\"/>
    </mc:Choice>
  </mc:AlternateContent>
  <xr:revisionPtr revIDLastSave="0" documentId="13_ncr:1_{3192A3B2-7AEC-49F4-959C-7719A41DBE24}" xr6:coauthVersionLast="47" xr6:coauthVersionMax="47" xr10:uidLastSave="{00000000-0000-0000-0000-000000000000}"/>
  <bookViews>
    <workbookView xWindow="-120" yWindow="-16320" windowWidth="29040" windowHeight="15720" activeTab="4" xr2:uid="{00000000-000D-0000-FFFF-FFFF00000000}"/>
  </bookViews>
  <sheets>
    <sheet name="DEMA" sheetId="1" r:id="rId1"/>
    <sheet name="Coûts" sheetId="2" r:id="rId2"/>
    <sheet name="VAN et BC" sheetId="4" r:id="rId3"/>
    <sheet name="COUT- 50 %" sheetId="7" r:id="rId4"/>
    <sheet name="DEMA+ 50% " sheetId="8" r:id="rId5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7" l="1"/>
  <c r="E37" i="7"/>
  <c r="E45" i="7"/>
  <c r="E53" i="7"/>
  <c r="E61" i="7"/>
  <c r="E69" i="7"/>
  <c r="E77" i="7"/>
  <c r="E85" i="7"/>
  <c r="E93" i="7"/>
  <c r="E101" i="7"/>
  <c r="D3" i="1"/>
  <c r="D4" i="1"/>
  <c r="D5" i="1"/>
  <c r="B1" i="8"/>
  <c r="J50" i="8"/>
  <c r="E12" i="8"/>
  <c r="J50" i="7"/>
  <c r="D6" i="1"/>
  <c r="D7" i="1"/>
  <c r="D8" i="1"/>
  <c r="D14" i="1"/>
  <c r="D15" i="1"/>
  <c r="D16" i="1"/>
  <c r="D17" i="1"/>
  <c r="D18" i="1"/>
  <c r="D19" i="1"/>
  <c r="F19" i="1"/>
  <c r="C19" i="1"/>
  <c r="C18" i="1"/>
  <c r="C17" i="1"/>
  <c r="C16" i="1"/>
  <c r="C15" i="1"/>
  <c r="C7" i="1"/>
  <c r="E34" i="8" l="1"/>
  <c r="E100" i="7"/>
  <c r="E92" i="7"/>
  <c r="E84" i="7"/>
  <c r="E76" i="7"/>
  <c r="E68" i="7"/>
  <c r="E60" i="7"/>
  <c r="E52" i="7"/>
  <c r="E44" i="7"/>
  <c r="E36" i="7"/>
  <c r="E28" i="7"/>
  <c r="E20" i="7"/>
  <c r="E12" i="7"/>
  <c r="B1" i="7"/>
  <c r="F6" i="7" s="1"/>
  <c r="E99" i="7"/>
  <c r="E91" i="7"/>
  <c r="E83" i="7"/>
  <c r="E75" i="7"/>
  <c r="E67" i="7"/>
  <c r="E59" i="7"/>
  <c r="E51" i="7"/>
  <c r="E43" i="7"/>
  <c r="E35" i="7"/>
  <c r="E27" i="7"/>
  <c r="E19" i="7"/>
  <c r="E11" i="7"/>
  <c r="E71" i="8"/>
  <c r="E6" i="7"/>
  <c r="E90" i="7"/>
  <c r="E82" i="7"/>
  <c r="E66" i="7"/>
  <c r="E58" i="7"/>
  <c r="E50" i="7"/>
  <c r="E42" i="7"/>
  <c r="E26" i="7"/>
  <c r="E18" i="7"/>
  <c r="E10" i="7"/>
  <c r="E105" i="7"/>
  <c r="E97" i="7"/>
  <c r="E89" i="7"/>
  <c r="E81" i="7"/>
  <c r="E73" i="7"/>
  <c r="E65" i="7"/>
  <c r="E57" i="7"/>
  <c r="E49" i="7"/>
  <c r="E41" i="7"/>
  <c r="E33" i="7"/>
  <c r="E25" i="7"/>
  <c r="E17" i="7"/>
  <c r="E9" i="7"/>
  <c r="E104" i="7"/>
  <c r="E96" i="7"/>
  <c r="E88" i="7"/>
  <c r="E80" i="7"/>
  <c r="E72" i="7"/>
  <c r="E64" i="7"/>
  <c r="E56" i="7"/>
  <c r="E48" i="7"/>
  <c r="E40" i="7"/>
  <c r="E32" i="7"/>
  <c r="E24" i="7"/>
  <c r="E16" i="7"/>
  <c r="E8" i="7"/>
  <c r="E103" i="7"/>
  <c r="E95" i="7"/>
  <c r="E87" i="7"/>
  <c r="E79" i="7"/>
  <c r="E71" i="7"/>
  <c r="E63" i="7"/>
  <c r="E55" i="7"/>
  <c r="E47" i="7"/>
  <c r="E39" i="7"/>
  <c r="E31" i="7"/>
  <c r="E23" i="7"/>
  <c r="E15" i="7"/>
  <c r="E7" i="7"/>
  <c r="E21" i="7"/>
  <c r="E13" i="7"/>
  <c r="E98" i="7"/>
  <c r="E74" i="7"/>
  <c r="E34" i="7"/>
  <c r="E102" i="7"/>
  <c r="E94" i="7"/>
  <c r="E86" i="7"/>
  <c r="E78" i="7"/>
  <c r="E70" i="7"/>
  <c r="E62" i="7"/>
  <c r="E54" i="7"/>
  <c r="E46" i="7"/>
  <c r="E38" i="7"/>
  <c r="E30" i="7"/>
  <c r="E22" i="7"/>
  <c r="E14" i="7"/>
  <c r="G19" i="1"/>
  <c r="E95" i="8"/>
  <c r="E79" i="8"/>
  <c r="E41" i="8"/>
  <c r="E87" i="8"/>
  <c r="E48" i="8"/>
  <c r="E103" i="8"/>
  <c r="E19" i="8"/>
  <c r="E55" i="8"/>
  <c r="E26" i="8"/>
  <c r="E63" i="8"/>
  <c r="E7" i="8"/>
  <c r="E18" i="8"/>
  <c r="E25" i="8"/>
  <c r="E33" i="8"/>
  <c r="E40" i="8"/>
  <c r="E47" i="8"/>
  <c r="E54" i="8"/>
  <c r="E62" i="8"/>
  <c r="E70" i="8"/>
  <c r="E78" i="8"/>
  <c r="E86" i="8"/>
  <c r="E94" i="8"/>
  <c r="E102" i="8"/>
  <c r="E8" i="8"/>
  <c r="E20" i="8"/>
  <c r="E27" i="8"/>
  <c r="E35" i="8"/>
  <c r="E42" i="8"/>
  <c r="E49" i="8"/>
  <c r="E56" i="8"/>
  <c r="E64" i="8"/>
  <c r="E72" i="8"/>
  <c r="E80" i="8"/>
  <c r="E88" i="8"/>
  <c r="E96" i="8"/>
  <c r="E104" i="8"/>
  <c r="E13" i="8"/>
  <c r="E21" i="8"/>
  <c r="E28" i="8"/>
  <c r="E36" i="8"/>
  <c r="E43" i="8"/>
  <c r="E50" i="8"/>
  <c r="E57" i="8"/>
  <c r="E65" i="8"/>
  <c r="E73" i="8"/>
  <c r="E81" i="8"/>
  <c r="E89" i="8"/>
  <c r="E97" i="8"/>
  <c r="E105" i="8"/>
  <c r="E9" i="8"/>
  <c r="E14" i="8"/>
  <c r="E22" i="8"/>
  <c r="E29" i="8"/>
  <c r="E44" i="8"/>
  <c r="E58" i="8"/>
  <c r="E66" i="8"/>
  <c r="E74" i="8"/>
  <c r="E82" i="8"/>
  <c r="E90" i="8"/>
  <c r="E98" i="8"/>
  <c r="E15" i="8"/>
  <c r="E23" i="8"/>
  <c r="E30" i="8"/>
  <c r="E37" i="8"/>
  <c r="E51" i="8"/>
  <c r="E59" i="8"/>
  <c r="E67" i="8"/>
  <c r="E75" i="8"/>
  <c r="E83" i="8"/>
  <c r="E91" i="8"/>
  <c r="E99" i="8"/>
  <c r="E10" i="8"/>
  <c r="E16" i="8"/>
  <c r="E24" i="8"/>
  <c r="E31" i="8"/>
  <c r="E38" i="8"/>
  <c r="E45" i="8"/>
  <c r="E52" i="8"/>
  <c r="E60" i="8"/>
  <c r="E68" i="8"/>
  <c r="E76" i="8"/>
  <c r="E84" i="8"/>
  <c r="E92" i="8"/>
  <c r="E100" i="8"/>
  <c r="E6" i="8"/>
  <c r="F6" i="8" s="1"/>
  <c r="E11" i="8"/>
  <c r="E17" i="8"/>
  <c r="E32" i="8"/>
  <c r="E39" i="8"/>
  <c r="E46" i="8"/>
  <c r="E53" i="8"/>
  <c r="E61" i="8"/>
  <c r="E69" i="8"/>
  <c r="E77" i="8"/>
  <c r="E85" i="8"/>
  <c r="E93" i="8"/>
  <c r="E101" i="8"/>
  <c r="E14" i="1"/>
  <c r="F14" i="1" s="1"/>
  <c r="G14" i="1" s="1"/>
  <c r="E16" i="1"/>
  <c r="F16" i="1" s="1"/>
  <c r="G16" i="1" s="1"/>
  <c r="E18" i="1"/>
  <c r="E15" i="1"/>
  <c r="E17" i="1"/>
  <c r="F17" i="1" s="1"/>
  <c r="F8" i="1"/>
  <c r="B1" i="4"/>
  <c r="J50" i="4"/>
  <c r="F7" i="7" l="1"/>
  <c r="F8" i="7" s="1"/>
  <c r="F9" i="7" s="1"/>
  <c r="F10" i="7" s="1"/>
  <c r="F11" i="7" s="1"/>
  <c r="F12" i="7" s="1"/>
  <c r="F13" i="7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7" i="8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8" i="1"/>
  <c r="G18" i="1" s="1"/>
  <c r="F15" i="1"/>
  <c r="G15" i="1" s="1"/>
  <c r="G21" i="1" s="1"/>
  <c r="G17" i="1"/>
  <c r="C8" i="1"/>
  <c r="E7" i="1" s="1"/>
  <c r="C4" i="1"/>
  <c r="E3" i="1" s="1"/>
  <c r="C5" i="1"/>
  <c r="C6" i="1"/>
  <c r="E6" i="1" s="1"/>
  <c r="F6" i="1" s="1"/>
  <c r="G6" i="1" s="1"/>
  <c r="E6" i="4"/>
  <c r="F6" i="4" s="1"/>
  <c r="E22" i="4"/>
  <c r="E62" i="4"/>
  <c r="E26" i="4"/>
  <c r="E30" i="4"/>
  <c r="E12" i="4"/>
  <c r="E44" i="4"/>
  <c r="E96" i="4"/>
  <c r="E52" i="4"/>
  <c r="E84" i="4"/>
  <c r="E16" i="4"/>
  <c r="E15" i="4"/>
  <c r="E87" i="4"/>
  <c r="E67" i="4"/>
  <c r="E72" i="4"/>
  <c r="E39" i="4"/>
  <c r="E48" i="4"/>
  <c r="F7" i="1" l="1"/>
  <c r="G7" i="1" s="1"/>
  <c r="G8" i="1"/>
  <c r="E5" i="1"/>
  <c r="E4" i="1"/>
  <c r="F4" i="1" s="1"/>
  <c r="G4" i="1" s="1"/>
  <c r="F5" i="1"/>
  <c r="E53" i="4"/>
  <c r="E79" i="4"/>
  <c r="E32" i="4"/>
  <c r="E21" i="4"/>
  <c r="E69" i="4"/>
  <c r="E74" i="4"/>
  <c r="E95" i="4"/>
  <c r="E38" i="4"/>
  <c r="E31" i="4"/>
  <c r="E14" i="4"/>
  <c r="E61" i="4"/>
  <c r="E24" i="4"/>
  <c r="E88" i="4"/>
  <c r="E103" i="4"/>
  <c r="E63" i="4"/>
  <c r="E86" i="4"/>
  <c r="E47" i="4"/>
  <c r="E18" i="4"/>
  <c r="E101" i="4"/>
  <c r="E13" i="4"/>
  <c r="E70" i="4"/>
  <c r="E77" i="4"/>
  <c r="E104" i="4"/>
  <c r="E93" i="4"/>
  <c r="E7" i="4"/>
  <c r="F7" i="4" s="1"/>
  <c r="E45" i="4"/>
  <c r="E99" i="4"/>
  <c r="E34" i="4"/>
  <c r="E37" i="4"/>
  <c r="E54" i="4"/>
  <c r="E10" i="4"/>
  <c r="E43" i="4"/>
  <c r="E55" i="4"/>
  <c r="E83" i="4"/>
  <c r="E94" i="4"/>
  <c r="E11" i="4"/>
  <c r="E89" i="4"/>
  <c r="E98" i="4"/>
  <c r="E51" i="4"/>
  <c r="E102" i="4"/>
  <c r="E35" i="4"/>
  <c r="E82" i="4"/>
  <c r="E85" i="4"/>
  <c r="E46" i="4"/>
  <c r="E25" i="4"/>
  <c r="E66" i="4"/>
  <c r="E97" i="4"/>
  <c r="E19" i="4"/>
  <c r="E65" i="4"/>
  <c r="E59" i="4"/>
  <c r="E105" i="4"/>
  <c r="E33" i="4"/>
  <c r="E92" i="4"/>
  <c r="E27" i="4"/>
  <c r="E73" i="4"/>
  <c r="E50" i="4"/>
  <c r="E71" i="4"/>
  <c r="E57" i="4"/>
  <c r="E60" i="4"/>
  <c r="E81" i="4"/>
  <c r="E28" i="4"/>
  <c r="E9" i="4"/>
  <c r="E78" i="4"/>
  <c r="E75" i="4"/>
  <c r="E91" i="4"/>
  <c r="E100" i="4"/>
  <c r="E41" i="4"/>
  <c r="E68" i="4"/>
  <c r="E49" i="4"/>
  <c r="E36" i="4"/>
  <c r="E64" i="4"/>
  <c r="E17" i="4"/>
  <c r="E76" i="4"/>
  <c r="E90" i="4"/>
  <c r="E40" i="4"/>
  <c r="E20" i="4"/>
  <c r="E23" i="4"/>
  <c r="E42" i="4"/>
  <c r="E8" i="4"/>
  <c r="E29" i="4"/>
  <c r="E80" i="4"/>
  <c r="E56" i="4"/>
  <c r="E58" i="4"/>
  <c r="F3" i="1"/>
  <c r="G3" i="1" s="1"/>
  <c r="G5" i="1" l="1"/>
  <c r="F8" i="4"/>
  <c r="G11" i="1" l="1"/>
  <c r="G24" i="1" s="1"/>
  <c r="F9" i="4"/>
  <c r="B2" i="8" l="1"/>
  <c r="C49" i="8" s="1"/>
  <c r="B2" i="7"/>
  <c r="C50" i="7" s="1"/>
  <c r="B2" i="4"/>
  <c r="C88" i="4" s="1"/>
  <c r="F10" i="4"/>
  <c r="C52" i="8" l="1"/>
  <c r="C33" i="8"/>
  <c r="C85" i="7"/>
  <c r="C20" i="8"/>
  <c r="C17" i="8"/>
  <c r="C22" i="8"/>
  <c r="C59" i="7"/>
  <c r="C28" i="8"/>
  <c r="C66" i="8"/>
  <c r="C101" i="7"/>
  <c r="C57" i="8"/>
  <c r="C15" i="7"/>
  <c r="C78" i="8"/>
  <c r="C39" i="8"/>
  <c r="C99" i="8"/>
  <c r="C70" i="8"/>
  <c r="C90" i="8"/>
  <c r="C6" i="7"/>
  <c r="D6" i="7" s="1"/>
  <c r="G6" i="7" s="1"/>
  <c r="C11" i="8"/>
  <c r="C21" i="8"/>
  <c r="C55" i="7"/>
  <c r="C39" i="7"/>
  <c r="C65" i="7"/>
  <c r="C41" i="7"/>
  <c r="C67" i="8"/>
  <c r="C59" i="8"/>
  <c r="C43" i="8"/>
  <c r="C47" i="8"/>
  <c r="C19" i="7"/>
  <c r="C90" i="7"/>
  <c r="C32" i="8"/>
  <c r="C53" i="8"/>
  <c r="C71" i="8"/>
  <c r="C73" i="8"/>
  <c r="C105" i="7"/>
  <c r="C82" i="8"/>
  <c r="C74" i="8"/>
  <c r="C68" i="8"/>
  <c r="C62" i="8"/>
  <c r="C67" i="7"/>
  <c r="C95" i="8"/>
  <c r="C87" i="8"/>
  <c r="C48" i="8"/>
  <c r="C37" i="8"/>
  <c r="C31" i="7"/>
  <c r="C104" i="7"/>
  <c r="C45" i="7"/>
  <c r="C33" i="7"/>
  <c r="C95" i="7"/>
  <c r="C68" i="7"/>
  <c r="C46" i="7"/>
  <c r="C10" i="7"/>
  <c r="C36" i="7"/>
  <c r="C73" i="7"/>
  <c r="C74" i="7"/>
  <c r="C37" i="7"/>
  <c r="C42" i="8"/>
  <c r="C58" i="8"/>
  <c r="C30" i="8"/>
  <c r="C100" i="8"/>
  <c r="C7" i="8"/>
  <c r="C83" i="8"/>
  <c r="C65" i="8"/>
  <c r="C6" i="8"/>
  <c r="D6" i="8" s="1"/>
  <c r="H6" i="8" s="1"/>
  <c r="C8" i="7"/>
  <c r="C42" i="7"/>
  <c r="C63" i="7"/>
  <c r="C100" i="7"/>
  <c r="C18" i="7"/>
  <c r="C51" i="7"/>
  <c r="C47" i="7"/>
  <c r="C38" i="7"/>
  <c r="C71" i="7"/>
  <c r="C78" i="7"/>
  <c r="C66" i="7"/>
  <c r="C34" i="8"/>
  <c r="C91" i="8"/>
  <c r="C36" i="8"/>
  <c r="C46" i="8"/>
  <c r="C80" i="8"/>
  <c r="C79" i="8"/>
  <c r="C8" i="8"/>
  <c r="C27" i="7"/>
  <c r="C23" i="7"/>
  <c r="C88" i="7"/>
  <c r="C20" i="7"/>
  <c r="C43" i="7"/>
  <c r="C44" i="7"/>
  <c r="C25" i="7"/>
  <c r="C35" i="8"/>
  <c r="C92" i="8"/>
  <c r="C88" i="8"/>
  <c r="C55" i="8"/>
  <c r="C104" i="8"/>
  <c r="C16" i="8"/>
  <c r="C44" i="8"/>
  <c r="C9" i="8"/>
  <c r="C96" i="7"/>
  <c r="C28" i="7"/>
  <c r="C24" i="7"/>
  <c r="C89" i="7"/>
  <c r="C11" i="7"/>
  <c r="C12" i="7"/>
  <c r="C86" i="7"/>
  <c r="C64" i="8"/>
  <c r="C60" i="8"/>
  <c r="C56" i="8"/>
  <c r="C23" i="8"/>
  <c r="C69" i="8"/>
  <c r="C98" i="8"/>
  <c r="C105" i="8"/>
  <c r="C45" i="8"/>
  <c r="C21" i="7"/>
  <c r="C32" i="7"/>
  <c r="C97" i="7"/>
  <c r="C93" i="7"/>
  <c r="C57" i="7"/>
  <c r="C16" i="7"/>
  <c r="C9" i="7"/>
  <c r="C17" i="7"/>
  <c r="C53" i="7"/>
  <c r="C7" i="7"/>
  <c r="C102" i="7"/>
  <c r="C62" i="7"/>
  <c r="C64" i="7"/>
  <c r="C87" i="7"/>
  <c r="C72" i="7"/>
  <c r="C56" i="7"/>
  <c r="C79" i="7"/>
  <c r="C30" i="7"/>
  <c r="C75" i="7"/>
  <c r="C40" i="7"/>
  <c r="C76" i="7"/>
  <c r="C13" i="7"/>
  <c r="C54" i="7"/>
  <c r="C94" i="7"/>
  <c r="C96" i="8"/>
  <c r="C54" i="8"/>
  <c r="C89" i="8"/>
  <c r="C27" i="8"/>
  <c r="C103" i="8"/>
  <c r="C84" i="8"/>
  <c r="C75" i="8"/>
  <c r="C50" i="8"/>
  <c r="C77" i="8"/>
  <c r="C18" i="8"/>
  <c r="C94" i="8"/>
  <c r="C25" i="8"/>
  <c r="C22" i="7"/>
  <c r="C69" i="7"/>
  <c r="C92" i="7"/>
  <c r="C14" i="7"/>
  <c r="C61" i="7"/>
  <c r="C84" i="7"/>
  <c r="C77" i="7"/>
  <c r="C80" i="7"/>
  <c r="C34" i="7"/>
  <c r="C81" i="7"/>
  <c r="C49" i="7"/>
  <c r="C29" i="7"/>
  <c r="C70" i="7"/>
  <c r="C97" i="8"/>
  <c r="C93" i="8"/>
  <c r="C63" i="8"/>
  <c r="C29" i="8"/>
  <c r="C24" i="8"/>
  <c r="C86" i="8"/>
  <c r="C81" i="8"/>
  <c r="C72" i="8"/>
  <c r="C51" i="8"/>
  <c r="C41" i="8"/>
  <c r="C15" i="8"/>
  <c r="C12" i="8"/>
  <c r="C10" i="8"/>
  <c r="C91" i="7"/>
  <c r="C99" i="7"/>
  <c r="C60" i="7"/>
  <c r="C83" i="7"/>
  <c r="C35" i="7"/>
  <c r="C52" i="7"/>
  <c r="C26" i="7"/>
  <c r="C48" i="7"/>
  <c r="C103" i="7"/>
  <c r="C98" i="7"/>
  <c r="C82" i="7"/>
  <c r="C58" i="7"/>
  <c r="C38" i="8"/>
  <c r="C61" i="8"/>
  <c r="C31" i="8"/>
  <c r="C101" i="8"/>
  <c r="C85" i="8"/>
  <c r="C26" i="8"/>
  <c r="C102" i="8"/>
  <c r="C40" i="8"/>
  <c r="C19" i="8"/>
  <c r="C14" i="8"/>
  <c r="C76" i="8"/>
  <c r="C13" i="8"/>
  <c r="H6" i="7"/>
  <c r="C20" i="4"/>
  <c r="C89" i="4"/>
  <c r="C79" i="4"/>
  <c r="C43" i="4"/>
  <c r="C64" i="4"/>
  <c r="C86" i="4"/>
  <c r="C18" i="4"/>
  <c r="C65" i="4"/>
  <c r="C57" i="4"/>
  <c r="C92" i="4"/>
  <c r="C52" i="4"/>
  <c r="C33" i="4"/>
  <c r="C98" i="4"/>
  <c r="C26" i="4"/>
  <c r="C104" i="4"/>
  <c r="C49" i="4"/>
  <c r="C70" i="4"/>
  <c r="C95" i="4"/>
  <c r="C71" i="4"/>
  <c r="C9" i="4"/>
  <c r="C105" i="4"/>
  <c r="C76" i="4"/>
  <c r="C99" i="4"/>
  <c r="C32" i="4"/>
  <c r="C58" i="4"/>
  <c r="C63" i="4"/>
  <c r="C14" i="4"/>
  <c r="C36" i="4"/>
  <c r="C62" i="4"/>
  <c r="C46" i="4"/>
  <c r="C59" i="4"/>
  <c r="C91" i="4"/>
  <c r="C42" i="4"/>
  <c r="C66" i="4"/>
  <c r="C24" i="4"/>
  <c r="C53" i="4"/>
  <c r="C12" i="4"/>
  <c r="C60" i="4"/>
  <c r="C82" i="4"/>
  <c r="C74" i="4"/>
  <c r="C80" i="4"/>
  <c r="C7" i="4"/>
  <c r="C54" i="4"/>
  <c r="C28" i="4"/>
  <c r="C93" i="4"/>
  <c r="C96" i="4"/>
  <c r="C30" i="4"/>
  <c r="C38" i="4"/>
  <c r="C15" i="4"/>
  <c r="C50" i="4"/>
  <c r="C84" i="4"/>
  <c r="C21" i="4"/>
  <c r="C101" i="4"/>
  <c r="C25" i="4"/>
  <c r="C31" i="4"/>
  <c r="C22" i="4"/>
  <c r="C69" i="4"/>
  <c r="C16" i="4"/>
  <c r="C61" i="4"/>
  <c r="C81" i="4"/>
  <c r="C41" i="4"/>
  <c r="C83" i="4"/>
  <c r="C73" i="4"/>
  <c r="C34" i="4"/>
  <c r="C47" i="4"/>
  <c r="C68" i="4"/>
  <c r="C78" i="4"/>
  <c r="C100" i="4"/>
  <c r="C10" i="4"/>
  <c r="C27" i="4"/>
  <c r="C17" i="4"/>
  <c r="C48" i="4"/>
  <c r="C39" i="4"/>
  <c r="C94" i="4"/>
  <c r="C51" i="4"/>
  <c r="C103" i="4"/>
  <c r="C72" i="4"/>
  <c r="C13" i="4"/>
  <c r="C67" i="4"/>
  <c r="C23" i="4"/>
  <c r="C35" i="4"/>
  <c r="C75" i="4"/>
  <c r="C11" i="4"/>
  <c r="C45" i="4"/>
  <c r="C102" i="4"/>
  <c r="C77" i="4"/>
  <c r="C85" i="4"/>
  <c r="C56" i="4"/>
  <c r="C44" i="4"/>
  <c r="C97" i="4"/>
  <c r="C87" i="4"/>
  <c r="C19" i="4"/>
  <c r="C29" i="4"/>
  <c r="C90" i="4"/>
  <c r="C40" i="4"/>
  <c r="C8" i="4"/>
  <c r="C55" i="4"/>
  <c r="C37" i="4"/>
  <c r="C6" i="4"/>
  <c r="D6" i="4" s="1"/>
  <c r="F11" i="4"/>
  <c r="D7" i="8" l="1"/>
  <c r="H7" i="8" s="1"/>
  <c r="D7" i="7"/>
  <c r="G7" i="7" s="1"/>
  <c r="G6" i="8"/>
  <c r="H7" i="7"/>
  <c r="D7" i="4"/>
  <c r="D8" i="4" s="1"/>
  <c r="H6" i="4"/>
  <c r="G6" i="4"/>
  <c r="F12" i="4"/>
  <c r="D8" i="7" l="1"/>
  <c r="D8" i="8"/>
  <c r="D9" i="8" s="1"/>
  <c r="G7" i="8"/>
  <c r="H8" i="8"/>
  <c r="G8" i="8"/>
  <c r="D9" i="7"/>
  <c r="H8" i="7"/>
  <c r="G8" i="7"/>
  <c r="H7" i="4"/>
  <c r="G7" i="4"/>
  <c r="D9" i="4"/>
  <c r="H8" i="4"/>
  <c r="G8" i="4"/>
  <c r="F13" i="4"/>
  <c r="D10" i="7" l="1"/>
  <c r="H9" i="7"/>
  <c r="G9" i="7"/>
  <c r="G9" i="8"/>
  <c r="D10" i="8"/>
  <c r="H9" i="8"/>
  <c r="D10" i="4"/>
  <c r="H9" i="4"/>
  <c r="G9" i="4"/>
  <c r="F14" i="4"/>
  <c r="G10" i="8" l="1"/>
  <c r="D11" i="8"/>
  <c r="H10" i="8"/>
  <c r="D11" i="7"/>
  <c r="H10" i="7"/>
  <c r="G10" i="7"/>
  <c r="D11" i="4"/>
  <c r="G10" i="4"/>
  <c r="H10" i="4"/>
  <c r="F15" i="4"/>
  <c r="H11" i="8" l="1"/>
  <c r="G11" i="8"/>
  <c r="D12" i="8"/>
  <c r="H11" i="7"/>
  <c r="G11" i="7"/>
  <c r="D12" i="7"/>
  <c r="D12" i="4"/>
  <c r="H11" i="4"/>
  <c r="G11" i="4"/>
  <c r="F16" i="4"/>
  <c r="H12" i="7" l="1"/>
  <c r="D13" i="7"/>
  <c r="G12" i="7"/>
  <c r="G12" i="8"/>
  <c r="H12" i="8"/>
  <c r="D13" i="8"/>
  <c r="D13" i="4"/>
  <c r="G12" i="4"/>
  <c r="H12" i="4"/>
  <c r="F17" i="4"/>
  <c r="D14" i="8" l="1"/>
  <c r="H13" i="8"/>
  <c r="G13" i="8"/>
  <c r="D14" i="7"/>
  <c r="G13" i="7"/>
  <c r="H13" i="7"/>
  <c r="D14" i="4"/>
  <c r="G13" i="4"/>
  <c r="H13" i="4"/>
  <c r="F18" i="4"/>
  <c r="H14" i="7" l="1"/>
  <c r="G14" i="7"/>
  <c r="D15" i="7"/>
  <c r="D15" i="8"/>
  <c r="H14" i="8"/>
  <c r="G14" i="8"/>
  <c r="D15" i="4"/>
  <c r="H14" i="4"/>
  <c r="G14" i="4"/>
  <c r="F19" i="4"/>
  <c r="H15" i="8" l="1"/>
  <c r="G15" i="8"/>
  <c r="D16" i="8"/>
  <c r="G15" i="7"/>
  <c r="H15" i="7"/>
  <c r="D16" i="7"/>
  <c r="D16" i="4"/>
  <c r="G15" i="4"/>
  <c r="H15" i="4"/>
  <c r="F20" i="4"/>
  <c r="D17" i="7" l="1"/>
  <c r="H16" i="7"/>
  <c r="G16" i="7"/>
  <c r="D17" i="8"/>
  <c r="G16" i="8"/>
  <c r="H16" i="8"/>
  <c r="D17" i="4"/>
  <c r="G16" i="4"/>
  <c r="H16" i="4"/>
  <c r="F21" i="4"/>
  <c r="G17" i="8" l="1"/>
  <c r="H17" i="8"/>
  <c r="D18" i="8"/>
  <c r="G17" i="7"/>
  <c r="H17" i="7"/>
  <c r="D18" i="7"/>
  <c r="D18" i="4"/>
  <c r="H17" i="4"/>
  <c r="G17" i="4"/>
  <c r="F22" i="4"/>
  <c r="D19" i="8" l="1"/>
  <c r="G18" i="8"/>
  <c r="H18" i="8"/>
  <c r="H18" i="7"/>
  <c r="G18" i="7"/>
  <c r="D19" i="7"/>
  <c r="D19" i="4"/>
  <c r="H18" i="4"/>
  <c r="G18" i="4"/>
  <c r="F23" i="4"/>
  <c r="G19" i="8" l="1"/>
  <c r="H19" i="8"/>
  <c r="D20" i="8"/>
  <c r="D20" i="7"/>
  <c r="H19" i="7"/>
  <c r="G19" i="7"/>
  <c r="D20" i="4"/>
  <c r="H19" i="4"/>
  <c r="G19" i="4"/>
  <c r="F24" i="4"/>
  <c r="G20" i="8" l="1"/>
  <c r="H20" i="8"/>
  <c r="D21" i="8"/>
  <c r="H20" i="7"/>
  <c r="D21" i="7"/>
  <c r="G20" i="7"/>
  <c r="D21" i="4"/>
  <c r="G20" i="4"/>
  <c r="H20" i="4"/>
  <c r="F25" i="4"/>
  <c r="G21" i="7" l="1"/>
  <c r="D22" i="7"/>
  <c r="H21" i="7"/>
  <c r="D22" i="8"/>
  <c r="H21" i="8"/>
  <c r="G21" i="8"/>
  <c r="D22" i="4"/>
  <c r="G21" i="4"/>
  <c r="H21" i="4"/>
  <c r="F26" i="4"/>
  <c r="D23" i="8" l="1"/>
  <c r="H22" i="8"/>
  <c r="G22" i="8"/>
  <c r="H22" i="7"/>
  <c r="G22" i="7"/>
  <c r="D23" i="7"/>
  <c r="D23" i="4"/>
  <c r="H22" i="4"/>
  <c r="G22" i="4"/>
  <c r="F27" i="4"/>
  <c r="G23" i="7" l="1"/>
  <c r="H23" i="7"/>
  <c r="D24" i="7"/>
  <c r="D24" i="8"/>
  <c r="H23" i="8"/>
  <c r="G23" i="8"/>
  <c r="D24" i="4"/>
  <c r="G23" i="4"/>
  <c r="H23" i="4"/>
  <c r="F28" i="4"/>
  <c r="H24" i="7" l="1"/>
  <c r="D25" i="7"/>
  <c r="G24" i="7"/>
  <c r="G24" i="8"/>
  <c r="D25" i="8"/>
  <c r="H24" i="8"/>
  <c r="D25" i="4"/>
  <c r="H24" i="4"/>
  <c r="G24" i="4"/>
  <c r="F29" i="4"/>
  <c r="H25" i="8" l="1"/>
  <c r="G25" i="8"/>
  <c r="D26" i="8"/>
  <c r="G25" i="7"/>
  <c r="D26" i="7"/>
  <c r="H25" i="7"/>
  <c r="D26" i="4"/>
  <c r="G25" i="4"/>
  <c r="H25" i="4"/>
  <c r="F30" i="4"/>
  <c r="H26" i="7" l="1"/>
  <c r="G26" i="7"/>
  <c r="D27" i="7"/>
  <c r="D27" i="8"/>
  <c r="H26" i="8"/>
  <c r="G26" i="8"/>
  <c r="D27" i="4"/>
  <c r="H26" i="4"/>
  <c r="G26" i="4"/>
  <c r="F31" i="4"/>
  <c r="D28" i="8" l="1"/>
  <c r="G27" i="8"/>
  <c r="H27" i="8"/>
  <c r="G27" i="7"/>
  <c r="H27" i="7"/>
  <c r="D28" i="7"/>
  <c r="D28" i="4"/>
  <c r="G27" i="4"/>
  <c r="H27" i="4"/>
  <c r="F32" i="4"/>
  <c r="H28" i="7" l="1"/>
  <c r="D29" i="7"/>
  <c r="G28" i="7"/>
  <c r="D29" i="8"/>
  <c r="G28" i="8"/>
  <c r="H28" i="8"/>
  <c r="D29" i="4"/>
  <c r="H28" i="4"/>
  <c r="G28" i="4"/>
  <c r="F33" i="4"/>
  <c r="H29" i="8" l="1"/>
  <c r="D30" i="8"/>
  <c r="G29" i="8"/>
  <c r="G29" i="7"/>
  <c r="D30" i="7"/>
  <c r="H29" i="7"/>
  <c r="D30" i="4"/>
  <c r="G29" i="4"/>
  <c r="H29" i="4"/>
  <c r="F34" i="4"/>
  <c r="H30" i="7" l="1"/>
  <c r="D31" i="7"/>
  <c r="G30" i="7"/>
  <c r="H30" i="8"/>
  <c r="D31" i="8"/>
  <c r="G30" i="8"/>
  <c r="D31" i="4"/>
  <c r="H30" i="4"/>
  <c r="G30" i="4"/>
  <c r="F35" i="4"/>
  <c r="D32" i="7" l="1"/>
  <c r="H31" i="7"/>
  <c r="G31" i="7"/>
  <c r="G31" i="8"/>
  <c r="H31" i="8"/>
  <c r="D32" i="8"/>
  <c r="D32" i="4"/>
  <c r="G31" i="4"/>
  <c r="H31" i="4"/>
  <c r="F36" i="4"/>
  <c r="H32" i="7" l="1"/>
  <c r="D33" i="7"/>
  <c r="G32" i="7"/>
  <c r="G32" i="8"/>
  <c r="D33" i="8"/>
  <c r="H32" i="8"/>
  <c r="D33" i="4"/>
  <c r="H32" i="4"/>
  <c r="G32" i="4"/>
  <c r="F37" i="4"/>
  <c r="D34" i="8" l="1"/>
  <c r="H33" i="8"/>
  <c r="G33" i="8"/>
  <c r="G33" i="7"/>
  <c r="H33" i="7"/>
  <c r="D34" i="7"/>
  <c r="D34" i="4"/>
  <c r="G33" i="4"/>
  <c r="H33" i="4"/>
  <c r="F38" i="4"/>
  <c r="H34" i="8" l="1"/>
  <c r="D35" i="8"/>
  <c r="G34" i="8"/>
  <c r="H34" i="7"/>
  <c r="G34" i="7"/>
  <c r="D35" i="7"/>
  <c r="D35" i="4"/>
  <c r="H34" i="4"/>
  <c r="G34" i="4"/>
  <c r="F39" i="4"/>
  <c r="D36" i="8" l="1"/>
  <c r="H35" i="8"/>
  <c r="G35" i="8"/>
  <c r="G35" i="7"/>
  <c r="H35" i="7"/>
  <c r="D36" i="7"/>
  <c r="D36" i="4"/>
  <c r="G35" i="4"/>
  <c r="H35" i="4"/>
  <c r="F40" i="4"/>
  <c r="D37" i="8" l="1"/>
  <c r="G36" i="8"/>
  <c r="H36" i="8"/>
  <c r="H36" i="7"/>
  <c r="D37" i="7"/>
  <c r="G36" i="7"/>
  <c r="D37" i="4"/>
  <c r="H36" i="4"/>
  <c r="G36" i="4"/>
  <c r="F41" i="4"/>
  <c r="G37" i="7" l="1"/>
  <c r="D38" i="7"/>
  <c r="H37" i="7"/>
  <c r="H37" i="8"/>
  <c r="G37" i="8"/>
  <c r="D38" i="8"/>
  <c r="D38" i="4"/>
  <c r="H37" i="4"/>
  <c r="G37" i="4"/>
  <c r="F42" i="4"/>
  <c r="H38" i="7" l="1"/>
  <c r="G38" i="7"/>
  <c r="D39" i="7"/>
  <c r="H38" i="8"/>
  <c r="G38" i="8"/>
  <c r="D39" i="8"/>
  <c r="D39" i="4"/>
  <c r="H38" i="4"/>
  <c r="G38" i="4"/>
  <c r="F43" i="4"/>
  <c r="D40" i="7" l="1"/>
  <c r="H39" i="7"/>
  <c r="G39" i="7"/>
  <c r="G39" i="8"/>
  <c r="D40" i="8"/>
  <c r="H39" i="8"/>
  <c r="D40" i="4"/>
  <c r="G39" i="4"/>
  <c r="H39" i="4"/>
  <c r="F44" i="4"/>
  <c r="H40" i="8" l="1"/>
  <c r="G40" i="8"/>
  <c r="D41" i="8"/>
  <c r="D41" i="7"/>
  <c r="H40" i="7"/>
  <c r="G40" i="7"/>
  <c r="D41" i="4"/>
  <c r="H40" i="4"/>
  <c r="G40" i="4"/>
  <c r="F45" i="4"/>
  <c r="G41" i="7" l="1"/>
  <c r="D42" i="7"/>
  <c r="H41" i="7"/>
  <c r="H41" i="8"/>
  <c r="G41" i="8"/>
  <c r="D42" i="8"/>
  <c r="D42" i="4"/>
  <c r="G41" i="4"/>
  <c r="H41" i="4"/>
  <c r="F46" i="4"/>
  <c r="D43" i="8" l="1"/>
  <c r="G42" i="8"/>
  <c r="H42" i="8"/>
  <c r="H42" i="7"/>
  <c r="G42" i="7"/>
  <c r="D43" i="7"/>
  <c r="D43" i="4"/>
  <c r="H42" i="4"/>
  <c r="G42" i="4"/>
  <c r="F47" i="4"/>
  <c r="D44" i="7" l="1"/>
  <c r="G43" i="7"/>
  <c r="H43" i="7"/>
  <c r="G43" i="8"/>
  <c r="D44" i="8"/>
  <c r="H43" i="8"/>
  <c r="D44" i="4"/>
  <c r="G43" i="4"/>
  <c r="H43" i="4"/>
  <c r="F48" i="4"/>
  <c r="G44" i="8" l="1"/>
  <c r="D45" i="8"/>
  <c r="H44" i="8"/>
  <c r="H44" i="7"/>
  <c r="D45" i="7"/>
  <c r="G44" i="7"/>
  <c r="D45" i="4"/>
  <c r="H44" i="4"/>
  <c r="G44" i="4"/>
  <c r="F49" i="4"/>
  <c r="G45" i="7" l="1"/>
  <c r="H45" i="7"/>
  <c r="D46" i="7"/>
  <c r="H45" i="8"/>
  <c r="D46" i="8"/>
  <c r="G45" i="8"/>
  <c r="D46" i="4"/>
  <c r="G45" i="4"/>
  <c r="H45" i="4"/>
  <c r="F50" i="4"/>
  <c r="D47" i="8" l="1"/>
  <c r="G46" i="8"/>
  <c r="H46" i="8"/>
  <c r="H46" i="7"/>
  <c r="G46" i="7"/>
  <c r="D47" i="7"/>
  <c r="D47" i="4"/>
  <c r="H46" i="4"/>
  <c r="G46" i="4"/>
  <c r="F51" i="4"/>
  <c r="D48" i="7" l="1"/>
  <c r="H47" i="7"/>
  <c r="G47" i="7"/>
  <c r="D48" i="8"/>
  <c r="G47" i="8"/>
  <c r="H47" i="8"/>
  <c r="D48" i="4"/>
  <c r="G47" i="4"/>
  <c r="H47" i="4"/>
  <c r="F52" i="4"/>
  <c r="G48" i="8" l="1"/>
  <c r="H48" i="8"/>
  <c r="D49" i="8"/>
  <c r="H48" i="7"/>
  <c r="G48" i="7"/>
  <c r="D49" i="7"/>
  <c r="D49" i="4"/>
  <c r="H48" i="4"/>
  <c r="G48" i="4"/>
  <c r="F53" i="4"/>
  <c r="G49" i="7" l="1"/>
  <c r="D50" i="7"/>
  <c r="H49" i="7"/>
  <c r="D50" i="8"/>
  <c r="H49" i="8"/>
  <c r="G49" i="8"/>
  <c r="D50" i="4"/>
  <c r="G49" i="4"/>
  <c r="H49" i="4"/>
  <c r="F54" i="4"/>
  <c r="H50" i="8" l="1"/>
  <c r="D51" i="8"/>
  <c r="G50" i="8"/>
  <c r="H50" i="7"/>
  <c r="G50" i="7"/>
  <c r="D51" i="7"/>
  <c r="D51" i="4"/>
  <c r="G50" i="4"/>
  <c r="H50" i="4"/>
  <c r="F55" i="4"/>
  <c r="H51" i="7" l="1"/>
  <c r="G51" i="7"/>
  <c r="D52" i="7"/>
  <c r="D52" i="8"/>
  <c r="H51" i="8"/>
  <c r="G51" i="8"/>
  <c r="D52" i="4"/>
  <c r="G51" i="4"/>
  <c r="H51" i="4"/>
  <c r="F56" i="4"/>
  <c r="D53" i="8" l="1"/>
  <c r="G52" i="8"/>
  <c r="H52" i="8"/>
  <c r="H52" i="7"/>
  <c r="D53" i="7"/>
  <c r="G52" i="7"/>
  <c r="D53" i="4"/>
  <c r="H52" i="4"/>
  <c r="G52" i="4"/>
  <c r="F57" i="4"/>
  <c r="G53" i="7" l="1"/>
  <c r="D54" i="7"/>
  <c r="H53" i="7"/>
  <c r="D54" i="8"/>
  <c r="G53" i="8"/>
  <c r="H53" i="8"/>
  <c r="D54" i="4"/>
  <c r="G53" i="4"/>
  <c r="H53" i="4"/>
  <c r="F58" i="4"/>
  <c r="D55" i="8" l="1"/>
  <c r="H54" i="8"/>
  <c r="G54" i="8"/>
  <c r="H54" i="7"/>
  <c r="G54" i="7"/>
  <c r="D55" i="7"/>
  <c r="D55" i="4"/>
  <c r="G54" i="4"/>
  <c r="H54" i="4"/>
  <c r="F59" i="4"/>
  <c r="H55" i="7" l="1"/>
  <c r="D56" i="7"/>
  <c r="G55" i="7"/>
  <c r="D56" i="8"/>
  <c r="G55" i="8"/>
  <c r="H55" i="8"/>
  <c r="D56" i="4"/>
  <c r="G55" i="4"/>
  <c r="H55" i="4"/>
  <c r="F60" i="4"/>
  <c r="D57" i="7" l="1"/>
  <c r="H56" i="7"/>
  <c r="G56" i="7"/>
  <c r="H56" i="8"/>
  <c r="D57" i="8"/>
  <c r="G56" i="8"/>
  <c r="D57" i="4"/>
  <c r="G56" i="4"/>
  <c r="H56" i="4"/>
  <c r="F61" i="4"/>
  <c r="H57" i="8" l="1"/>
  <c r="G57" i="8"/>
  <c r="D58" i="8"/>
  <c r="D58" i="7"/>
  <c r="G57" i="7"/>
  <c r="H57" i="7"/>
  <c r="D58" i="4"/>
  <c r="G57" i="4"/>
  <c r="H57" i="4"/>
  <c r="F62" i="4"/>
  <c r="H58" i="7" l="1"/>
  <c r="G58" i="7"/>
  <c r="D59" i="7"/>
  <c r="D59" i="8"/>
  <c r="G58" i="8"/>
  <c r="H58" i="8"/>
  <c r="D59" i="4"/>
  <c r="H58" i="4"/>
  <c r="G58" i="4"/>
  <c r="F63" i="4"/>
  <c r="D60" i="8" l="1"/>
  <c r="H59" i="8"/>
  <c r="G59" i="8"/>
  <c r="H59" i="7"/>
  <c r="G59" i="7"/>
  <c r="D60" i="7"/>
  <c r="D60" i="4"/>
  <c r="G59" i="4"/>
  <c r="H59" i="4"/>
  <c r="F64" i="4"/>
  <c r="G60" i="7" l="1"/>
  <c r="H60" i="7"/>
  <c r="D61" i="7"/>
  <c r="H60" i="8"/>
  <c r="D61" i="8"/>
  <c r="G60" i="8"/>
  <c r="D61" i="4"/>
  <c r="G60" i="4"/>
  <c r="H60" i="4"/>
  <c r="F65" i="4"/>
  <c r="G61" i="8" l="1"/>
  <c r="H61" i="8"/>
  <c r="D62" i="8"/>
  <c r="G61" i="7"/>
  <c r="D62" i="7"/>
  <c r="H61" i="7"/>
  <c r="D62" i="4"/>
  <c r="G61" i="4"/>
  <c r="H61" i="4"/>
  <c r="F66" i="4"/>
  <c r="H62" i="8" l="1"/>
  <c r="G62" i="8"/>
  <c r="D63" i="8"/>
  <c r="H62" i="7"/>
  <c r="G62" i="7"/>
  <c r="D63" i="7"/>
  <c r="D63" i="4"/>
  <c r="H62" i="4"/>
  <c r="G62" i="4"/>
  <c r="F67" i="4"/>
  <c r="H63" i="8" l="1"/>
  <c r="G63" i="8"/>
  <c r="D64" i="8"/>
  <c r="H63" i="7"/>
  <c r="G63" i="7"/>
  <c r="D64" i="7"/>
  <c r="D64" i="4"/>
  <c r="G63" i="4"/>
  <c r="H63" i="4"/>
  <c r="F68" i="4"/>
  <c r="G64" i="8" l="1"/>
  <c r="H64" i="8"/>
  <c r="D65" i="8"/>
  <c r="D65" i="7"/>
  <c r="H64" i="7"/>
  <c r="G64" i="7"/>
  <c r="D65" i="4"/>
  <c r="H64" i="4"/>
  <c r="G64" i="4"/>
  <c r="F69" i="4"/>
  <c r="G65" i="7" l="1"/>
  <c r="D66" i="7"/>
  <c r="H65" i="7"/>
  <c r="H65" i="8"/>
  <c r="G65" i="8"/>
  <c r="D66" i="8"/>
  <c r="D66" i="4"/>
  <c r="G65" i="4"/>
  <c r="H65" i="4"/>
  <c r="F70" i="4"/>
  <c r="H66" i="8" l="1"/>
  <c r="D67" i="8"/>
  <c r="G66" i="8"/>
  <c r="H66" i="7"/>
  <c r="D67" i="7"/>
  <c r="G66" i="7"/>
  <c r="D67" i="4"/>
  <c r="H66" i="4"/>
  <c r="G66" i="4"/>
  <c r="F71" i="4"/>
  <c r="H67" i="7" l="1"/>
  <c r="G67" i="7"/>
  <c r="D68" i="7"/>
  <c r="D68" i="8"/>
  <c r="G67" i="8"/>
  <c r="H67" i="8"/>
  <c r="D68" i="4"/>
  <c r="G67" i="4"/>
  <c r="H67" i="4"/>
  <c r="F72" i="4"/>
  <c r="G68" i="7" l="1"/>
  <c r="D69" i="7"/>
  <c r="H68" i="7"/>
  <c r="H68" i="8"/>
  <c r="D69" i="8"/>
  <c r="G68" i="8"/>
  <c r="D69" i="4"/>
  <c r="G68" i="4"/>
  <c r="H68" i="4"/>
  <c r="F73" i="4"/>
  <c r="D70" i="8" l="1"/>
  <c r="H69" i="8"/>
  <c r="G69" i="8"/>
  <c r="G69" i="7"/>
  <c r="D70" i="7"/>
  <c r="H69" i="7"/>
  <c r="D70" i="4"/>
  <c r="G69" i="4"/>
  <c r="H69" i="4"/>
  <c r="F74" i="4"/>
  <c r="H70" i="7" l="1"/>
  <c r="G70" i="7"/>
  <c r="D71" i="7"/>
  <c r="D71" i="8"/>
  <c r="H70" i="8"/>
  <c r="G70" i="8"/>
  <c r="D71" i="4"/>
  <c r="H70" i="4"/>
  <c r="G70" i="4"/>
  <c r="F75" i="4"/>
  <c r="H71" i="7" l="1"/>
  <c r="G71" i="7"/>
  <c r="D72" i="7"/>
  <c r="D72" i="8"/>
  <c r="H71" i="8"/>
  <c r="G71" i="8"/>
  <c r="D72" i="4"/>
  <c r="H71" i="4"/>
  <c r="G71" i="4"/>
  <c r="F76" i="4"/>
  <c r="D73" i="8" l="1"/>
  <c r="G72" i="8"/>
  <c r="H72" i="8"/>
  <c r="H72" i="7"/>
  <c r="G72" i="7"/>
  <c r="D73" i="7"/>
  <c r="D73" i="4"/>
  <c r="G72" i="4"/>
  <c r="H72" i="4"/>
  <c r="F77" i="4"/>
  <c r="D74" i="8" l="1"/>
  <c r="H73" i="8"/>
  <c r="G73" i="8"/>
  <c r="G73" i="7"/>
  <c r="D74" i="7"/>
  <c r="H73" i="7"/>
  <c r="D74" i="4"/>
  <c r="G73" i="4"/>
  <c r="H73" i="4"/>
  <c r="F78" i="4"/>
  <c r="H74" i="7" l="1"/>
  <c r="G74" i="7"/>
  <c r="D75" i="7"/>
  <c r="D75" i="8"/>
  <c r="H74" i="8"/>
  <c r="G74" i="8"/>
  <c r="D75" i="4"/>
  <c r="H74" i="4"/>
  <c r="G74" i="4"/>
  <c r="F79" i="4"/>
  <c r="H75" i="7" l="1"/>
  <c r="D76" i="7"/>
  <c r="G75" i="7"/>
  <c r="H75" i="8"/>
  <c r="D76" i="8"/>
  <c r="G75" i="8"/>
  <c r="D76" i="4"/>
  <c r="G75" i="4"/>
  <c r="H75" i="4"/>
  <c r="F80" i="4"/>
  <c r="G76" i="8" l="1"/>
  <c r="D77" i="8"/>
  <c r="H76" i="8"/>
  <c r="G76" i="7"/>
  <c r="D77" i="7"/>
  <c r="H76" i="7"/>
  <c r="D77" i="4"/>
  <c r="G76" i="4"/>
  <c r="H76" i="4"/>
  <c r="F81" i="4"/>
  <c r="G77" i="7" l="1"/>
  <c r="D78" i="7"/>
  <c r="H77" i="7"/>
  <c r="G77" i="8"/>
  <c r="H77" i="8"/>
  <c r="D78" i="8"/>
  <c r="D78" i="4"/>
  <c r="G77" i="4"/>
  <c r="H77" i="4"/>
  <c r="F82" i="4"/>
  <c r="D79" i="8" l="1"/>
  <c r="H78" i="8"/>
  <c r="G78" i="8"/>
  <c r="H78" i="7"/>
  <c r="G78" i="7"/>
  <c r="D79" i="7"/>
  <c r="D79" i="4"/>
  <c r="H78" i="4"/>
  <c r="G78" i="4"/>
  <c r="F83" i="4"/>
  <c r="H79" i="7" l="1"/>
  <c r="G79" i="7"/>
  <c r="D80" i="7"/>
  <c r="D80" i="8"/>
  <c r="H79" i="8"/>
  <c r="G79" i="8"/>
  <c r="D80" i="4"/>
  <c r="G79" i="4"/>
  <c r="H79" i="4"/>
  <c r="F84" i="4"/>
  <c r="H80" i="8" l="1"/>
  <c r="D81" i="8"/>
  <c r="G80" i="8"/>
  <c r="D81" i="7"/>
  <c r="H80" i="7"/>
  <c r="G80" i="7"/>
  <c r="D81" i="4"/>
  <c r="H80" i="4"/>
  <c r="G80" i="4"/>
  <c r="F85" i="4"/>
  <c r="G81" i="7" l="1"/>
  <c r="D82" i="7"/>
  <c r="H81" i="7"/>
  <c r="G81" i="8"/>
  <c r="H81" i="8"/>
  <c r="D82" i="8"/>
  <c r="D82" i="4"/>
  <c r="H81" i="4"/>
  <c r="G81" i="4"/>
  <c r="F86" i="4"/>
  <c r="H82" i="7" l="1"/>
  <c r="G82" i="7"/>
  <c r="D83" i="7"/>
  <c r="D83" i="8"/>
  <c r="H82" i="8"/>
  <c r="G82" i="8"/>
  <c r="D83" i="4"/>
  <c r="H82" i="4"/>
  <c r="G82" i="4"/>
  <c r="F87" i="4"/>
  <c r="H83" i="8" l="1"/>
  <c r="D84" i="8"/>
  <c r="G83" i="8"/>
  <c r="H83" i="7"/>
  <c r="G83" i="7"/>
  <c r="D84" i="7"/>
  <c r="D84" i="4"/>
  <c r="G83" i="4"/>
  <c r="H83" i="4"/>
  <c r="F88" i="4"/>
  <c r="G84" i="8" l="1"/>
  <c r="H84" i="8"/>
  <c r="D85" i="8"/>
  <c r="D85" i="7"/>
  <c r="H84" i="7"/>
  <c r="G84" i="7"/>
  <c r="D85" i="4"/>
  <c r="H84" i="4"/>
  <c r="G84" i="4"/>
  <c r="F89" i="4"/>
  <c r="G85" i="7" l="1"/>
  <c r="D86" i="7"/>
  <c r="H85" i="7"/>
  <c r="D86" i="8"/>
  <c r="G85" i="8"/>
  <c r="H85" i="8"/>
  <c r="D86" i="4"/>
  <c r="H85" i="4"/>
  <c r="G85" i="4"/>
  <c r="F90" i="4"/>
  <c r="D87" i="8" l="1"/>
  <c r="G86" i="8"/>
  <c r="H86" i="8"/>
  <c r="H86" i="7"/>
  <c r="G86" i="7"/>
  <c r="D87" i="7"/>
  <c r="D87" i="4"/>
  <c r="H86" i="4"/>
  <c r="G86" i="4"/>
  <c r="F91" i="4"/>
  <c r="H87" i="7" l="1"/>
  <c r="G87" i="7"/>
  <c r="D88" i="7"/>
  <c r="D88" i="8"/>
  <c r="H87" i="8"/>
  <c r="G87" i="8"/>
  <c r="D88" i="4"/>
  <c r="H87" i="4"/>
  <c r="G87" i="4"/>
  <c r="F92" i="4"/>
  <c r="D89" i="8" l="1"/>
  <c r="G88" i="8"/>
  <c r="H88" i="8"/>
  <c r="D89" i="7"/>
  <c r="H88" i="7"/>
  <c r="G88" i="7"/>
  <c r="D89" i="4"/>
  <c r="G88" i="4"/>
  <c r="H88" i="4"/>
  <c r="F93" i="4"/>
  <c r="G89" i="7" l="1"/>
  <c r="D90" i="7"/>
  <c r="H89" i="7"/>
  <c r="H89" i="8"/>
  <c r="D90" i="8"/>
  <c r="G89" i="8"/>
  <c r="D90" i="4"/>
  <c r="G89" i="4"/>
  <c r="H89" i="4"/>
  <c r="F94" i="4"/>
  <c r="G90" i="8" l="1"/>
  <c r="H90" i="8"/>
  <c r="D91" i="8"/>
  <c r="H90" i="7"/>
  <c r="D91" i="7"/>
  <c r="G90" i="7"/>
  <c r="D91" i="4"/>
  <c r="G90" i="4"/>
  <c r="H90" i="4"/>
  <c r="F95" i="4"/>
  <c r="G91" i="8" l="1"/>
  <c r="D92" i="8"/>
  <c r="H91" i="8"/>
  <c r="H91" i="7"/>
  <c r="G91" i="7"/>
  <c r="D92" i="7"/>
  <c r="D92" i="4"/>
  <c r="G91" i="4"/>
  <c r="H91" i="4"/>
  <c r="F96" i="4"/>
  <c r="D93" i="8" l="1"/>
  <c r="G92" i="8"/>
  <c r="H92" i="8"/>
  <c r="D93" i="7"/>
  <c r="H92" i="7"/>
  <c r="G92" i="7"/>
  <c r="D93" i="4"/>
  <c r="H92" i="4"/>
  <c r="G92" i="4"/>
  <c r="F97" i="4"/>
  <c r="D94" i="7" l="1"/>
  <c r="G93" i="7"/>
  <c r="H93" i="7"/>
  <c r="G93" i="8"/>
  <c r="H93" i="8"/>
  <c r="D94" i="8"/>
  <c r="D94" i="4"/>
  <c r="G93" i="4"/>
  <c r="H93" i="4"/>
  <c r="F98" i="4"/>
  <c r="H94" i="8" l="1"/>
  <c r="G94" i="8"/>
  <c r="D95" i="8"/>
  <c r="H94" i="7"/>
  <c r="G94" i="7"/>
  <c r="D95" i="7"/>
  <c r="D95" i="4"/>
  <c r="G94" i="4"/>
  <c r="H94" i="4"/>
  <c r="F99" i="4"/>
  <c r="G95" i="8" l="1"/>
  <c r="D96" i="8"/>
  <c r="H95" i="8"/>
  <c r="H95" i="7"/>
  <c r="G95" i="7"/>
  <c r="D96" i="7"/>
  <c r="D96" i="4"/>
  <c r="G95" i="4"/>
  <c r="H95" i="4"/>
  <c r="F100" i="4"/>
  <c r="G96" i="7" l="1"/>
  <c r="D97" i="7"/>
  <c r="H96" i="7"/>
  <c r="H96" i="8"/>
  <c r="D97" i="8"/>
  <c r="G96" i="8"/>
  <c r="D97" i="4"/>
  <c r="H96" i="4"/>
  <c r="G96" i="4"/>
  <c r="F101" i="4"/>
  <c r="G97" i="8" l="1"/>
  <c r="D98" i="8"/>
  <c r="H97" i="8"/>
  <c r="G97" i="7"/>
  <c r="D98" i="7"/>
  <c r="H97" i="7"/>
  <c r="D98" i="4"/>
  <c r="G97" i="4"/>
  <c r="H97" i="4"/>
  <c r="F102" i="4"/>
  <c r="D99" i="8" l="1"/>
  <c r="H98" i="8"/>
  <c r="G98" i="8"/>
  <c r="H98" i="7"/>
  <c r="G98" i="7"/>
  <c r="D99" i="7"/>
  <c r="D99" i="4"/>
  <c r="G98" i="4"/>
  <c r="H98" i="4"/>
  <c r="F103" i="4"/>
  <c r="H99" i="7" l="1"/>
  <c r="G99" i="7"/>
  <c r="D100" i="7"/>
  <c r="D100" i="8"/>
  <c r="H99" i="8"/>
  <c r="G99" i="8"/>
  <c r="D100" i="4"/>
  <c r="G99" i="4"/>
  <c r="H99" i="4"/>
  <c r="F104" i="4"/>
  <c r="G100" i="7" l="1"/>
  <c r="D101" i="7"/>
  <c r="H100" i="7"/>
  <c r="H100" i="8"/>
  <c r="G100" i="8"/>
  <c r="D101" i="8"/>
  <c r="D101" i="4"/>
  <c r="H100" i="4"/>
  <c r="G100" i="4"/>
  <c r="F105" i="4"/>
  <c r="G101" i="7" l="1"/>
  <c r="D102" i="7"/>
  <c r="H101" i="7"/>
  <c r="H101" i="8"/>
  <c r="G101" i="8"/>
  <c r="D102" i="8"/>
  <c r="D102" i="4"/>
  <c r="G101" i="4"/>
  <c r="H101" i="4"/>
  <c r="H102" i="7" l="1"/>
  <c r="G102" i="7"/>
  <c r="D103" i="7"/>
  <c r="D103" i="8"/>
  <c r="H102" i="8"/>
  <c r="G102" i="8"/>
  <c r="D103" i="4"/>
  <c r="G102" i="4"/>
  <c r="H102" i="4"/>
  <c r="D104" i="8" l="1"/>
  <c r="H103" i="8"/>
  <c r="G103" i="8"/>
  <c r="H103" i="7"/>
  <c r="G103" i="7"/>
  <c r="D104" i="7"/>
  <c r="D104" i="4"/>
  <c r="G103" i="4"/>
  <c r="H103" i="4"/>
  <c r="D105" i="8" l="1"/>
  <c r="H104" i="8"/>
  <c r="G104" i="8"/>
  <c r="G104" i="7"/>
  <c r="D105" i="7"/>
  <c r="H104" i="7"/>
  <c r="D105" i="4"/>
  <c r="G104" i="4"/>
  <c r="H104" i="4"/>
  <c r="H105" i="7" l="1"/>
  <c r="G105" i="7"/>
  <c r="H105" i="8"/>
  <c r="G105" i="8"/>
  <c r="G105" i="4"/>
  <c r="H10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SEPIA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SEPIA:</t>
        </r>
        <r>
          <rPr>
            <sz val="9"/>
            <color indexed="81"/>
            <rFont val="Tahoma"/>
            <family val="2"/>
          </rPr>
          <t xml:space="preserve">
colonne utile si on fait le même calcul par la méthode du calcul d'aire sous la courbe (ex : pour vérification) (inutile sinon)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SEPIA:</t>
        </r>
        <r>
          <rPr>
            <sz val="9"/>
            <color indexed="81"/>
            <rFont val="Tahoma"/>
            <family val="2"/>
          </rPr>
          <t xml:space="preserve">
infini</t>
        </r>
      </text>
    </comment>
    <comment ref="A13" authorId="0" shapeId="0" xr:uid="{A47FC611-7912-475B-9558-492BD69EFA9B}">
      <text>
        <r>
          <rPr>
            <b/>
            <sz val="9"/>
            <color indexed="81"/>
            <rFont val="Tahoma"/>
            <family val="2"/>
          </rPr>
          <t>SEPIA:</t>
        </r>
        <r>
          <rPr>
            <sz val="9"/>
            <color indexed="81"/>
            <rFont val="Tahoma"/>
            <family val="2"/>
          </rPr>
          <t xml:space="preserve">
colonne utile si on fait le même calcul par la méthode du calcul d'aire sous la courbe (ex : pour vérification) (inutile sinon)</t>
        </r>
      </text>
    </comment>
    <comment ref="B14" authorId="0" shapeId="0" xr:uid="{7131A067-1CCA-4060-8358-36A683A358F6}">
      <text>
        <r>
          <rPr>
            <b/>
            <sz val="9"/>
            <color indexed="81"/>
            <rFont val="Tahoma"/>
            <family val="2"/>
          </rPr>
          <t>SEPIA:</t>
        </r>
        <r>
          <rPr>
            <sz val="9"/>
            <color indexed="81"/>
            <rFont val="Tahoma"/>
            <family val="2"/>
          </rPr>
          <t xml:space="preserve">
infini</t>
        </r>
      </text>
    </comment>
  </commentList>
</comments>
</file>

<file path=xl/sharedStrings.xml><?xml version="1.0" encoding="utf-8"?>
<sst xmlns="http://schemas.openxmlformats.org/spreadsheetml/2006/main" count="65" uniqueCount="28">
  <si>
    <t>Situation initiale</t>
  </si>
  <si>
    <t>Nom du point</t>
  </si>
  <si>
    <t>Période de retour</t>
  </si>
  <si>
    <t>Fréquence</t>
  </si>
  <si>
    <t>Coût des dommages
 sans aménagement</t>
  </si>
  <si>
    <t>Coefficent directeur (a)</t>
  </si>
  <si>
    <t>Constante (b)</t>
  </si>
  <si>
    <t>Intégrale</t>
  </si>
  <si>
    <t>Coût des dommages
 avec aménagement</t>
  </si>
  <si>
    <t>Inf</t>
  </si>
  <si>
    <t>A</t>
  </si>
  <si>
    <t>B</t>
  </si>
  <si>
    <t>C</t>
  </si>
  <si>
    <t>D</t>
  </si>
  <si>
    <t>DMA sans mesure</t>
  </si>
  <si>
    <t>Scénario sans panne</t>
  </si>
  <si>
    <t>DEMA</t>
  </si>
  <si>
    <t>Coûts initiaux</t>
  </si>
  <si>
    <t>Coûts annuels</t>
  </si>
  <si>
    <t>Coûts Initiaux</t>
  </si>
  <si>
    <t>Année</t>
  </si>
  <si>
    <t>Taux d'actualisation</t>
  </si>
  <si>
    <t>DEMA actualisé</t>
  </si>
  <si>
    <t>Somme DEMA actualisé</t>
  </si>
  <si>
    <t>Coûts annuels actualisés</t>
  </si>
  <si>
    <t>Somme Coûts actualisés</t>
  </si>
  <si>
    <t>B/C</t>
  </si>
  <si>
    <t>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</si>
</sst>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#,##0.00\ &quot;€&quot;"/>
    <numFmt numFmtId="167" formatCode="#,##0\ &quot;€&quot;"/>
    <numFmt numFmtId="168" formatCode="_(* #,##0_);_(* \(#,##0\);_(* &quot;-&quot;??_);_(@_)"/>
    <numFmt numFmtId="169" formatCode="#,##0\ [$€-484]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sz val="10"/>
      <color rgb="FF000000"/>
      <name val="MS Sans Serif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0" borderId="0"/>
    <xf numFmtId="0" fontId="4" fillId="0" borderId="0"/>
    <xf numFmtId="0" fontId="18" fillId="0" borderId="0"/>
    <xf numFmtId="9" fontId="4" fillId="0" borderId="0" applyFont="0" applyFill="0" applyBorder="0" applyAlignment="0" applyProtection="0"/>
    <xf numFmtId="0" fontId="19" fillId="0" borderId="0"/>
    <xf numFmtId="0" fontId="6" fillId="0" borderId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0" borderId="2" xfId="0" applyBorder="1"/>
    <xf numFmtId="164" fontId="0" fillId="0" borderId="2" xfId="1" applyFont="1" applyBorder="1"/>
    <xf numFmtId="0" fontId="8" fillId="2" borderId="3" xfId="0" applyFont="1" applyFill="1" applyBorder="1" applyAlignment="1">
      <alignment wrapText="1"/>
    </xf>
    <xf numFmtId="164" fontId="0" fillId="0" borderId="0" xfId="1" applyFont="1" applyBorder="1"/>
    <xf numFmtId="0" fontId="8" fillId="2" borderId="4" xfId="0" applyFont="1" applyFill="1" applyBorder="1" applyAlignment="1">
      <alignment wrapText="1"/>
    </xf>
    <xf numFmtId="164" fontId="0" fillId="0" borderId="5" xfId="1" applyFont="1" applyBorder="1"/>
    <xf numFmtId="164" fontId="0" fillId="0" borderId="6" xfId="1" applyFont="1" applyBorder="1"/>
    <xf numFmtId="164" fontId="0" fillId="0" borderId="7" xfId="1" applyFont="1" applyBorder="1"/>
    <xf numFmtId="0" fontId="10" fillId="3" borderId="0" xfId="0" applyFont="1" applyFill="1"/>
    <xf numFmtId="0" fontId="8" fillId="2" borderId="1" xfId="0" applyFont="1" applyFill="1" applyBorder="1"/>
    <xf numFmtId="0" fontId="8" fillId="0" borderId="0" xfId="0" applyFont="1"/>
    <xf numFmtId="164" fontId="0" fillId="0" borderId="1" xfId="0" applyNumberFormat="1" applyBorder="1"/>
    <xf numFmtId="0" fontId="0" fillId="0" borderId="8" xfId="0" applyBorder="1"/>
    <xf numFmtId="0" fontId="0" fillId="0" borderId="9" xfId="0" applyBorder="1"/>
    <xf numFmtId="164" fontId="0" fillId="0" borderId="2" xfId="0" applyNumberFormat="1" applyBorder="1"/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0" borderId="10" xfId="0" applyFont="1" applyBorder="1"/>
    <xf numFmtId="164" fontId="0" fillId="0" borderId="12" xfId="1" applyFont="1" applyBorder="1"/>
    <xf numFmtId="0" fontId="8" fillId="0" borderId="9" xfId="0" applyFont="1" applyBorder="1"/>
    <xf numFmtId="166" fontId="0" fillId="0" borderId="12" xfId="0" applyNumberFormat="1" applyBorder="1"/>
    <xf numFmtId="166" fontId="0" fillId="0" borderId="13" xfId="0" applyNumberFormat="1" applyBorder="1"/>
    <xf numFmtId="166" fontId="0" fillId="0" borderId="0" xfId="0" applyNumberFormat="1"/>
    <xf numFmtId="164" fontId="0" fillId="0" borderId="0" xfId="1" applyFont="1"/>
    <xf numFmtId="164" fontId="0" fillId="0" borderId="0" xfId="0" applyNumberFormat="1"/>
    <xf numFmtId="167" fontId="0" fillId="0" borderId="0" xfId="0" applyNumberFormat="1"/>
    <xf numFmtId="0" fontId="9" fillId="0" borderId="1" xfId="0" applyFont="1" applyBorder="1"/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0" fillId="4" borderId="1" xfId="0" applyFill="1" applyBorder="1"/>
    <xf numFmtId="0" fontId="11" fillId="4" borderId="1" xfId="0" applyFont="1" applyFill="1" applyBorder="1"/>
    <xf numFmtId="164" fontId="10" fillId="3" borderId="0" xfId="2" applyFont="1" applyFill="1"/>
    <xf numFmtId="10" fontId="0" fillId="0" borderId="1" xfId="3" applyNumberFormat="1" applyFont="1" applyBorder="1"/>
    <xf numFmtId="164" fontId="0" fillId="0" borderId="14" xfId="0" applyNumberFormat="1" applyBorder="1"/>
    <xf numFmtId="10" fontId="0" fillId="0" borderId="2" xfId="3" applyNumberFormat="1" applyFont="1" applyBorder="1"/>
    <xf numFmtId="164" fontId="0" fillId="0" borderId="13" xfId="0" applyNumberFormat="1" applyBorder="1"/>
    <xf numFmtId="0" fontId="0" fillId="5" borderId="1" xfId="0" applyFill="1" applyBorder="1"/>
    <xf numFmtId="0" fontId="6" fillId="0" borderId="8" xfId="0" applyFont="1" applyBorder="1"/>
    <xf numFmtId="0" fontId="6" fillId="0" borderId="1" xfId="0" applyFont="1" applyBorder="1"/>
    <xf numFmtId="164" fontId="6" fillId="0" borderId="1" xfId="1" applyFont="1" applyFill="1" applyBorder="1"/>
    <xf numFmtId="164" fontId="6" fillId="0" borderId="1" xfId="0" applyNumberFormat="1" applyFont="1" applyBorder="1"/>
    <xf numFmtId="10" fontId="6" fillId="0" borderId="1" xfId="3" applyNumberFormat="1" applyFont="1" applyFill="1" applyBorder="1"/>
    <xf numFmtId="164" fontId="6" fillId="0" borderId="14" xfId="0" applyNumberFormat="1" applyFont="1" applyBorder="1"/>
    <xf numFmtId="0" fontId="8" fillId="6" borderId="8" xfId="0" applyFont="1" applyFill="1" applyBorder="1"/>
    <xf numFmtId="0" fontId="8" fillId="6" borderId="1" xfId="0" applyFont="1" applyFill="1" applyBorder="1"/>
    <xf numFmtId="164" fontId="8" fillId="6" borderId="1" xfId="1" applyFont="1" applyFill="1" applyBorder="1"/>
    <xf numFmtId="164" fontId="8" fillId="6" borderId="1" xfId="0" applyNumberFormat="1" applyFont="1" applyFill="1" applyBorder="1"/>
    <xf numFmtId="10" fontId="8" fillId="6" borderId="1" xfId="3" applyNumberFormat="1" applyFont="1" applyFill="1" applyBorder="1"/>
    <xf numFmtId="164" fontId="8" fillId="6" borderId="14" xfId="0" applyNumberFormat="1" applyFont="1" applyFill="1" applyBorder="1"/>
    <xf numFmtId="0" fontId="8" fillId="7" borderId="8" xfId="0" applyFont="1" applyFill="1" applyBorder="1"/>
    <xf numFmtId="164" fontId="8" fillId="7" borderId="8" xfId="2" applyFont="1" applyFill="1" applyBorder="1"/>
    <xf numFmtId="9" fontId="8" fillId="7" borderId="8" xfId="3" applyFont="1" applyFill="1" applyBorder="1"/>
    <xf numFmtId="0" fontId="17" fillId="0" borderId="0" xfId="0" applyFont="1"/>
    <xf numFmtId="0" fontId="0" fillId="0" borderId="13" xfId="4" applyNumberFormat="1" applyFont="1" applyBorder="1"/>
    <xf numFmtId="168" fontId="0" fillId="0" borderId="0" xfId="4" applyNumberFormat="1" applyFont="1"/>
    <xf numFmtId="168" fontId="8" fillId="2" borderId="1" xfId="4" applyNumberFormat="1" applyFont="1" applyFill="1" applyBorder="1" applyAlignment="1">
      <alignment wrapText="1"/>
    </xf>
    <xf numFmtId="168" fontId="0" fillId="0" borderId="1" xfId="4" applyNumberFormat="1" applyFont="1" applyBorder="1"/>
    <xf numFmtId="164" fontId="0" fillId="5" borderId="1" xfId="0" applyNumberFormat="1" applyFill="1" applyBorder="1"/>
    <xf numFmtId="164" fontId="0" fillId="4" borderId="1" xfId="0" applyNumberFormat="1" applyFill="1" applyBorder="1"/>
    <xf numFmtId="3" fontId="1" fillId="8" borderId="8" xfId="4" applyNumberFormat="1" applyFont="1" applyFill="1" applyBorder="1" applyAlignment="1">
      <alignment horizontal="center" vertical="center" wrapText="1"/>
    </xf>
    <xf numFmtId="3" fontId="1" fillId="9" borderId="8" xfId="4" applyNumberFormat="1" applyFont="1" applyFill="1" applyBorder="1" applyAlignment="1">
      <alignment horizontal="center" vertical="center" wrapText="1"/>
    </xf>
    <xf numFmtId="169" fontId="20" fillId="0" borderId="0" xfId="0" applyNumberFormat="1" applyFont="1" applyAlignment="1">
      <alignment horizontal="center" vertical="center"/>
    </xf>
    <xf numFmtId="0" fontId="0" fillId="10" borderId="8" xfId="0" applyFill="1" applyBorder="1"/>
    <xf numFmtId="0" fontId="0" fillId="10" borderId="1" xfId="0" applyFill="1" applyBorder="1"/>
    <xf numFmtId="164" fontId="0" fillId="10" borderId="1" xfId="1" applyFont="1" applyFill="1" applyBorder="1"/>
    <xf numFmtId="164" fontId="0" fillId="10" borderId="1" xfId="0" applyNumberFormat="1" applyFill="1" applyBorder="1"/>
    <xf numFmtId="10" fontId="0" fillId="10" borderId="1" xfId="3" applyNumberFormat="1" applyFont="1" applyFill="1" applyBorder="1"/>
    <xf numFmtId="164" fontId="0" fillId="10" borderId="14" xfId="0" applyNumberFormat="1" applyFill="1" applyBorder="1"/>
    <xf numFmtId="0" fontId="0" fillId="10" borderId="0" xfId="0" applyFill="1"/>
    <xf numFmtId="0" fontId="12" fillId="10" borderId="8" xfId="0" applyFont="1" applyFill="1" applyBorder="1"/>
    <xf numFmtId="0" fontId="12" fillId="10" borderId="1" xfId="0" applyFont="1" applyFill="1" applyBorder="1"/>
    <xf numFmtId="164" fontId="12" fillId="10" borderId="1" xfId="1" applyFont="1" applyFill="1" applyBorder="1"/>
    <xf numFmtId="164" fontId="12" fillId="10" borderId="1" xfId="0" applyNumberFormat="1" applyFont="1" applyFill="1" applyBorder="1"/>
    <xf numFmtId="10" fontId="12" fillId="10" borderId="1" xfId="3" applyNumberFormat="1" applyFont="1" applyFill="1" applyBorder="1"/>
    <xf numFmtId="164" fontId="15" fillId="10" borderId="14" xfId="0" applyNumberFormat="1" applyFont="1" applyFill="1" applyBorder="1"/>
    <xf numFmtId="0" fontId="6" fillId="10" borderId="8" xfId="0" applyFont="1" applyFill="1" applyBorder="1"/>
    <xf numFmtId="0" fontId="6" fillId="10" borderId="1" xfId="0" applyFont="1" applyFill="1" applyBorder="1"/>
    <xf numFmtId="164" fontId="6" fillId="10" borderId="1" xfId="0" applyNumberFormat="1" applyFont="1" applyFill="1" applyBorder="1"/>
    <xf numFmtId="10" fontId="6" fillId="10" borderId="1" xfId="3" applyNumberFormat="1" applyFont="1" applyFill="1" applyBorder="1"/>
    <xf numFmtId="164" fontId="0" fillId="0" borderId="13" xfId="4" applyNumberFormat="1" applyFont="1" applyBorder="1"/>
    <xf numFmtId="0" fontId="20" fillId="0" borderId="0" xfId="0" applyFont="1" applyAlignment="1">
      <alignment horizontal="center" vertical="center"/>
    </xf>
  </cellXfs>
  <cellStyles count="16">
    <cellStyle name="Euro" xfId="1" xr:uid="{00000000-0005-0000-0000-000001000000}"/>
    <cellStyle name="Milliers" xfId="4" builtinId="3"/>
    <cellStyle name="Milliers 2" xfId="11" xr:uid="{C2ED60B2-B190-4979-A96D-336F36946B8F}"/>
    <cellStyle name="Milliers 3" xfId="13" xr:uid="{5A93128A-05E7-4D1E-8571-4A2E629CC8BC}"/>
    <cellStyle name="Milliers 4" xfId="15" xr:uid="{8CCCDD44-0F41-42ED-9B43-46F2AABD3EB7}"/>
    <cellStyle name="Monétaire" xfId="2" builtinId="4"/>
    <cellStyle name="Normal" xfId="0" builtinId="0"/>
    <cellStyle name="Normal 2" xfId="5" xr:uid="{43F1FB37-8F61-4611-98CC-4A3EBFE39189}"/>
    <cellStyle name="Normal 2 2" xfId="7" xr:uid="{7D9E5F46-B23D-4B04-AA3F-A4178B7CC3A7}"/>
    <cellStyle name="Normal 3" xfId="9" xr:uid="{5C462369-58F9-4D5F-A706-7C0D34C5A6B2}"/>
    <cellStyle name="Normal 4" xfId="10" xr:uid="{145C8623-11A9-4485-8385-BA5A83F552C9}"/>
    <cellStyle name="Normal 5" xfId="6" xr:uid="{397AABB2-ACFE-4DE0-A71A-2F2899C50612}"/>
    <cellStyle name="Normal 6" xfId="12" xr:uid="{33867DA4-FF92-4805-AA9C-4BD95ABA5A72}"/>
    <cellStyle name="Normal 7" xfId="14" xr:uid="{F3D167F4-5278-44F8-BFF0-E3A699D22942}"/>
    <cellStyle name="Pourcentage" xfId="3" builtinId="5"/>
    <cellStyle name="Pourcentage 2" xfId="8" xr:uid="{1611CB0B-8930-4C5F-966D-F03C578773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43555822338351"/>
          <c:y val="3.7587561934050912E-2"/>
          <c:w val="0.83813738529320603"/>
          <c:h val="0.88314277219704274"/>
        </c:manualLayout>
      </c:layout>
      <c:scatterChart>
        <c:scatterStyle val="lineMarker"/>
        <c:varyColors val="0"/>
        <c:ser>
          <c:idx val="0"/>
          <c:order val="0"/>
          <c:tx>
            <c:v>Etat initial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DEMA!$C$3:$C$8</c:f>
              <c:numCache>
                <c:formatCode>General</c:formatCode>
                <c:ptCount val="6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0.05</c:v>
                </c:pt>
                <c:pt idx="4">
                  <c:v>0.1</c:v>
                </c:pt>
                <c:pt idx="5">
                  <c:v>0.2</c:v>
                </c:pt>
              </c:numCache>
            </c:numRef>
          </c:xVal>
          <c:yVal>
            <c:numRef>
              <c:f>DEMA!$D$3:$D$8</c:f>
              <c:numCache>
                <c:formatCode>_-* #,##0.00\ "€"_-;\-* #,##0.00\ "€"_-;_-* "-"??\ "€"_-;_-@_-</c:formatCode>
                <c:ptCount val="6"/>
                <c:pt idx="0" formatCode="_(* #,##0_);_(* \(#,##0\);_(* &quot;-&quot;??_);_(@_)">
                  <c:v>1390080</c:v>
                </c:pt>
                <c:pt idx="1">
                  <c:v>705625</c:v>
                </c:pt>
                <c:pt idx="2">
                  <c:v>335156</c:v>
                </c:pt>
                <c:pt idx="3">
                  <c:v>237569</c:v>
                </c:pt>
                <c:pt idx="4">
                  <c:v>84433</c:v>
                </c:pt>
                <c:pt idx="5">
                  <c:v>68116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D7-4D52-A988-F4B59A8C4605}"/>
            </c:ext>
          </c:extLst>
        </c:ser>
        <c:ser>
          <c:idx val="1"/>
          <c:order val="1"/>
          <c:tx>
            <c:v>PAPI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DEMA!$C$14:$C$19</c:f>
              <c:numCache>
                <c:formatCode>General</c:formatCode>
                <c:ptCount val="6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0.05</c:v>
                </c:pt>
                <c:pt idx="4">
                  <c:v>0.1</c:v>
                </c:pt>
                <c:pt idx="5">
                  <c:v>0.2</c:v>
                </c:pt>
              </c:numCache>
            </c:numRef>
          </c:xVal>
          <c:yVal>
            <c:numRef>
              <c:f>DEMA!$D$14:$D$19</c:f>
              <c:numCache>
                <c:formatCode>_-* #,##0.00\ "€"_-;\-* #,##0.00\ "€"_-;_-* "-"??\ "€"_-;_-@_-</c:formatCode>
                <c:ptCount val="6"/>
                <c:pt idx="0">
                  <c:v>1390080</c:v>
                </c:pt>
                <c:pt idx="1">
                  <c:v>360497</c:v>
                </c:pt>
                <c:pt idx="2">
                  <c:v>251743</c:v>
                </c:pt>
                <c:pt idx="3">
                  <c:v>70521</c:v>
                </c:pt>
                <c:pt idx="4">
                  <c:v>65684</c:v>
                </c:pt>
                <c:pt idx="5">
                  <c:v>62593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D7-4D52-A988-F4B59A8C4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6611311"/>
        <c:axId val="866629551"/>
      </c:scatterChart>
      <c:valAx>
        <c:axId val="866611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6629551"/>
        <c:crosses val="autoZero"/>
        <c:crossBetween val="midCat"/>
      </c:valAx>
      <c:valAx>
        <c:axId val="86662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[$€-180C]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66113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972027039221003"/>
          <c:y val="0.18605789345527091"/>
          <c:w val="0.15836619077323857"/>
          <c:h val="0.140267099757732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tx>
            <c:strRef>
              <c:f>'COUT- 50 %'!$D$5</c:f>
              <c:strCache>
                <c:ptCount val="1"/>
                <c:pt idx="0">
                  <c:v>Somme DEMA actualisé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'COUT- 50 %'!$A$6:$A$105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'COUT- 50 %'!$D$6:$D$105</c:f>
              <c:numCache>
                <c:formatCode>General</c:formatCode>
                <c:ptCount val="100"/>
                <c:pt idx="0">
                  <c:v>13154.912195121953</c:v>
                </c:pt>
                <c:pt idx="1">
                  <c:v>25988.972873289713</c:v>
                </c:pt>
                <c:pt idx="2">
                  <c:v>38510.007681258256</c:v>
                </c:pt>
                <c:pt idx="3">
                  <c:v>50725.651396349524</c:v>
                </c:pt>
                <c:pt idx="4">
                  <c:v>62643.352581804415</c:v>
                </c:pt>
                <c:pt idx="5">
                  <c:v>74270.378128589684</c:v>
                </c:pt>
                <c:pt idx="6">
                  <c:v>85613.817686428956</c:v>
                </c:pt>
                <c:pt idx="7">
                  <c:v>96680.587986759958</c:v>
                </c:pt>
                <c:pt idx="8">
                  <c:v>107477.43706025362</c:v>
                </c:pt>
                <c:pt idx="9">
                  <c:v>118010.94835146696</c:v>
                </c:pt>
                <c:pt idx="10">
                  <c:v>128287.54473313849</c:v>
                </c:pt>
                <c:pt idx="11">
                  <c:v>138313.49242257414</c:v>
                </c:pt>
                <c:pt idx="12">
                  <c:v>148094.90480251136</c:v>
                </c:pt>
                <c:pt idx="13">
                  <c:v>157637.74614879157</c:v>
                </c:pt>
                <c:pt idx="14">
                  <c:v>166947.83526711373</c:v>
                </c:pt>
                <c:pt idx="15">
                  <c:v>176030.84904108656</c:v>
                </c:pt>
                <c:pt idx="16">
                  <c:v>184892.32589374299</c:v>
                </c:pt>
                <c:pt idx="17">
                  <c:v>193537.66916462732</c:v>
                </c:pt>
                <c:pt idx="18">
                  <c:v>201972.15040451448</c:v>
                </c:pt>
                <c:pt idx="19">
                  <c:v>210200.91258977025</c:v>
                </c:pt>
                <c:pt idx="20">
                  <c:v>218228.97325831244</c:v>
                </c:pt>
                <c:pt idx="21">
                  <c:v>226061.22756908531</c:v>
                </c:pt>
                <c:pt idx="22">
                  <c:v>233702.45128691252</c:v>
                </c:pt>
                <c:pt idx="23">
                  <c:v>241157.30369454881</c:v>
                </c:pt>
                <c:pt idx="24">
                  <c:v>248430.33043370617</c:v>
                </c:pt>
                <c:pt idx="25">
                  <c:v>255525.96627678652</c:v>
                </c:pt>
                <c:pt idx="26">
                  <c:v>262448.53783101123</c:v>
                </c:pt>
                <c:pt idx="27">
                  <c:v>269202.26617659634</c:v>
                </c:pt>
                <c:pt idx="28">
                  <c:v>275791.26944058179</c:v>
                </c:pt>
                <c:pt idx="29">
                  <c:v>282219.56530788471</c:v>
                </c:pt>
                <c:pt idx="30">
                  <c:v>288491.07347110705</c:v>
                </c:pt>
                <c:pt idx="31">
                  <c:v>294609.61802059226</c:v>
                </c:pt>
                <c:pt idx="32">
                  <c:v>300578.92977618758</c:v>
                </c:pt>
                <c:pt idx="33">
                  <c:v>306402.64856213424</c:v>
                </c:pt>
                <c:pt idx="34">
                  <c:v>312084.32542647247</c:v>
                </c:pt>
                <c:pt idx="35">
                  <c:v>317627.42480631464</c:v>
                </c:pt>
                <c:pt idx="36">
                  <c:v>323035.32664030697</c:v>
                </c:pt>
                <c:pt idx="37">
                  <c:v>328311.3284295678</c:v>
                </c:pt>
                <c:pt idx="38">
                  <c:v>333458.64724835887</c:v>
                </c:pt>
                <c:pt idx="39">
                  <c:v>338480.421705716</c:v>
                </c:pt>
                <c:pt idx="40">
                  <c:v>343379.71385923511</c:v>
                </c:pt>
                <c:pt idx="41">
                  <c:v>348159.5110821806</c:v>
                </c:pt>
                <c:pt idx="42">
                  <c:v>352822.72788505425</c:v>
                </c:pt>
                <c:pt idx="43">
                  <c:v>357372.20769273589</c:v>
                </c:pt>
                <c:pt idx="44">
                  <c:v>361810.72457827895</c:v>
                </c:pt>
                <c:pt idx="45">
                  <c:v>366140.9849544185</c:v>
                </c:pt>
                <c:pt idx="46">
                  <c:v>370365.62922382297</c:v>
                </c:pt>
                <c:pt idx="47">
                  <c:v>374487.23338909558</c:v>
                </c:pt>
                <c:pt idx="48">
                  <c:v>380988.16726779396</c:v>
                </c:pt>
                <c:pt idx="49">
                  <c:v>387393.02823202882</c:v>
                </c:pt>
                <c:pt idx="50">
                  <c:v>393703.23607856559</c:v>
                </c:pt>
                <c:pt idx="51">
                  <c:v>399920.18962195161</c:v>
                </c:pt>
                <c:pt idx="52">
                  <c:v>406045.26700459793</c:v>
                </c:pt>
                <c:pt idx="53">
                  <c:v>412079.82600227901</c:v>
                </c:pt>
                <c:pt idx="54">
                  <c:v>418025.20432511752</c:v>
                </c:pt>
                <c:pt idx="55">
                  <c:v>423882.71991412097</c:v>
                </c:pt>
                <c:pt idx="56">
                  <c:v>429653.67123333621</c:v>
                </c:pt>
                <c:pt idx="57">
                  <c:v>435339.3375576862</c:v>
                </c:pt>
                <c:pt idx="58">
                  <c:v>440940.97925655317</c:v>
                </c:pt>
                <c:pt idx="59">
                  <c:v>446459.83807317092</c:v>
                </c:pt>
                <c:pt idx="60">
                  <c:v>451897.1373998879</c:v>
                </c:pt>
                <c:pt idx="61">
                  <c:v>457254.08254936273</c:v>
                </c:pt>
                <c:pt idx="62">
                  <c:v>462531.86102175177</c:v>
                </c:pt>
                <c:pt idx="63">
                  <c:v>467731.64276794787</c:v>
                </c:pt>
                <c:pt idx="64">
                  <c:v>472854.58044892922</c:v>
                </c:pt>
                <c:pt idx="65">
                  <c:v>477901.80969127535</c:v>
                </c:pt>
                <c:pt idx="66">
                  <c:v>482874.44933890703</c:v>
                </c:pt>
                <c:pt idx="67">
                  <c:v>487773.60170110571</c:v>
                </c:pt>
                <c:pt idx="68">
                  <c:v>492600.35279686796</c:v>
                </c:pt>
                <c:pt idx="69">
                  <c:v>497355.77259564854</c:v>
                </c:pt>
                <c:pt idx="70">
                  <c:v>502040.91525454563</c:v>
                </c:pt>
                <c:pt idx="71">
                  <c:v>506656.81935198122</c:v>
                </c:pt>
                <c:pt idx="72">
                  <c:v>511204.50811792759</c:v>
                </c:pt>
                <c:pt idx="73">
                  <c:v>515684.98966073192</c:v>
                </c:pt>
                <c:pt idx="74">
                  <c:v>520099.2571905884</c:v>
                </c:pt>
                <c:pt idx="75">
                  <c:v>524448.2892397081</c:v>
                </c:pt>
                <c:pt idx="76">
                  <c:v>528733.04987923487</c:v>
                </c:pt>
                <c:pt idx="77">
                  <c:v>532954.48893295578</c:v>
                </c:pt>
                <c:pt idx="78">
                  <c:v>537113.54218785325</c:v>
                </c:pt>
                <c:pt idx="79">
                  <c:v>541211.13160154538</c:v>
                </c:pt>
                <c:pt idx="80">
                  <c:v>545248.16550666082</c:v>
                </c:pt>
                <c:pt idx="81">
                  <c:v>549225.5388121932</c:v>
                </c:pt>
                <c:pt idx="82">
                  <c:v>553144.13320188026</c:v>
                </c:pt>
                <c:pt idx="83">
                  <c:v>557004.81732965074</c:v>
                </c:pt>
                <c:pt idx="84">
                  <c:v>560808.44701218326</c:v>
                </c:pt>
                <c:pt idx="85">
                  <c:v>564555.86541861924</c:v>
                </c:pt>
                <c:pt idx="86">
                  <c:v>568247.90325747244</c:v>
                </c:pt>
                <c:pt idx="87">
                  <c:v>571885.37896077614</c:v>
                </c:pt>
                <c:pt idx="88">
                  <c:v>575469.0988655088</c:v>
                </c:pt>
                <c:pt idx="89">
                  <c:v>578999.85739233904</c:v>
                </c:pt>
                <c:pt idx="90">
                  <c:v>582478.43722172838</c:v>
                </c:pt>
                <c:pt idx="91">
                  <c:v>585905.60946743225</c:v>
                </c:pt>
                <c:pt idx="92">
                  <c:v>589282.13384743605</c:v>
                </c:pt>
                <c:pt idx="93">
                  <c:v>592608.75885236589</c:v>
                </c:pt>
                <c:pt idx="94">
                  <c:v>595886.2219114101</c:v>
                </c:pt>
                <c:pt idx="95">
                  <c:v>599115.24955578858</c:v>
                </c:pt>
                <c:pt idx="96">
                  <c:v>602296.55757980677</c:v>
                </c:pt>
                <c:pt idx="97">
                  <c:v>605430.85119952913</c:v>
                </c:pt>
                <c:pt idx="98">
                  <c:v>608518.82520910783</c:v>
                </c:pt>
                <c:pt idx="99">
                  <c:v>611561.16413480113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E0-4BD3-B8BB-61AE17BFDC92}"/>
            </c:ext>
          </c:extLst>
        </c:ser>
        <c:ser>
          <c:idx val="4"/>
          <c:order val="1"/>
          <c:tx>
            <c:strRef>
              <c:f>'COUT- 50 %'!$F$5</c:f>
              <c:strCache>
                <c:ptCount val="1"/>
                <c:pt idx="0">
                  <c:v>Somme Coûts actualisés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'COUT- 50 %'!$A$6:$A$105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'COUT- 50 %'!$F$6:$F$105</c:f>
              <c:numCache>
                <c:formatCode>_-* #,##0.00\ "€"_-;\-* #,##0.00\ "€"_-;_-* "-"??\ "€"_-;_-@_-</c:formatCode>
                <c:ptCount val="100"/>
                <c:pt idx="0">
                  <c:v>592817.07317073166</c:v>
                </c:pt>
                <c:pt idx="1">
                  <c:v>602882.51041046996</c:v>
                </c:pt>
                <c:pt idx="2">
                  <c:v>612702.44918094634</c:v>
                </c:pt>
                <c:pt idx="3">
                  <c:v>622282.87724970374</c:v>
                </c:pt>
                <c:pt idx="4">
                  <c:v>631629.63634117437</c:v>
                </c:pt>
                <c:pt idx="5">
                  <c:v>640748.42569870665</c:v>
                </c:pt>
                <c:pt idx="6">
                  <c:v>649644.80555971386</c:v>
                </c:pt>
                <c:pt idx="7">
                  <c:v>658324.20054606232</c:v>
                </c:pt>
                <c:pt idx="8">
                  <c:v>666791.90297176817</c:v>
                </c:pt>
                <c:pt idx="9">
                  <c:v>675053.07607001776</c:v>
                </c:pt>
                <c:pt idx="10">
                  <c:v>683112.7571414808</c:v>
                </c:pt>
                <c:pt idx="11">
                  <c:v>690975.8606258349</c:v>
                </c:pt>
                <c:pt idx="12">
                  <c:v>698647.18109837547</c:v>
                </c:pt>
                <c:pt idx="13">
                  <c:v>706131.39619353705</c:v>
                </c:pt>
                <c:pt idx="14">
                  <c:v>713433.06945710932</c:v>
                </c:pt>
                <c:pt idx="15">
                  <c:v>720556.65312888718</c:v>
                </c:pt>
                <c:pt idx="16">
                  <c:v>727506.49085745087</c:v>
                </c:pt>
                <c:pt idx="17">
                  <c:v>734286.82034873252</c:v>
                </c:pt>
                <c:pt idx="18">
                  <c:v>740901.77594998293</c:v>
                </c:pt>
                <c:pt idx="19">
                  <c:v>747355.3911707151</c:v>
                </c:pt>
                <c:pt idx="20">
                  <c:v>753651.60114216106</c:v>
                </c:pt>
                <c:pt idx="21">
                  <c:v>759794.2450167425</c:v>
                </c:pt>
                <c:pt idx="22">
                  <c:v>765787.06830901711</c:v>
                </c:pt>
                <c:pt idx="23">
                  <c:v>771633.72517952893</c:v>
                </c:pt>
                <c:pt idx="24">
                  <c:v>777337.78066295502</c:v>
                </c:pt>
                <c:pt idx="25">
                  <c:v>782902.7128419074</c:v>
                </c:pt>
                <c:pt idx="26">
                  <c:v>788331.91496771458</c:v>
                </c:pt>
                <c:pt idx="27">
                  <c:v>793628.69752947765</c:v>
                </c:pt>
                <c:pt idx="28">
                  <c:v>798796.29027266114</c:v>
                </c:pt>
                <c:pt idx="29" formatCode="General">
                  <c:v>803837.84416844987</c:v>
                </c:pt>
                <c:pt idx="30">
                  <c:v>808756.43333507306</c:v>
                </c:pt>
                <c:pt idx="31">
                  <c:v>813555.05691226642</c:v>
                </c:pt>
                <c:pt idx="32">
                  <c:v>818236.64089001599</c:v>
                </c:pt>
                <c:pt idx="33">
                  <c:v>822804.03989269852</c:v>
                </c:pt>
                <c:pt idx="34">
                  <c:v>827260.0389197059</c:v>
                </c:pt>
                <c:pt idx="35">
                  <c:v>831607.35504361556</c:v>
                </c:pt>
                <c:pt idx="36">
                  <c:v>835848.63906694204</c:v>
                </c:pt>
                <c:pt idx="37">
                  <c:v>839986.47713848006</c:v>
                </c:pt>
                <c:pt idx="38">
                  <c:v>844023.39233022451</c:v>
                </c:pt>
                <c:pt idx="39">
                  <c:v>847961.84617582883</c:v>
                </c:pt>
                <c:pt idx="40">
                  <c:v>851804.2401715403</c:v>
                </c:pt>
                <c:pt idx="41">
                  <c:v>855552.91724052711</c:v>
                </c:pt>
                <c:pt idx="42">
                  <c:v>859210.16316148988</c:v>
                </c:pt>
                <c:pt idx="43">
                  <c:v>862778.20796242915</c:v>
                </c:pt>
                <c:pt idx="44">
                  <c:v>866259.22728041874</c:v>
                </c:pt>
                <c:pt idx="45">
                  <c:v>869655.34368821338</c:v>
                </c:pt>
                <c:pt idx="46">
                  <c:v>872968.62798850087</c:v>
                </c:pt>
                <c:pt idx="47">
                  <c:v>876201.10047658626</c:v>
                </c:pt>
                <c:pt idx="48">
                  <c:v>881299.62257310702</c:v>
                </c:pt>
                <c:pt idx="49">
                  <c:v>886322.79705243779</c:v>
                </c:pt>
                <c:pt idx="50">
                  <c:v>891271.7374261627</c:v>
                </c:pt>
                <c:pt idx="51">
                  <c:v>896147.54075002961</c:v>
                </c:pt>
                <c:pt idx="52">
                  <c:v>900951.28786713991</c:v>
                </c:pt>
                <c:pt idx="53">
                  <c:v>905684.04364754411</c:v>
                </c:pt>
                <c:pt idx="54">
                  <c:v>910346.85722429701</c:v>
                </c:pt>
                <c:pt idx="55">
                  <c:v>914940.76222602406</c:v>
                </c:pt>
                <c:pt idx="56">
                  <c:v>919466.77700605069</c:v>
                </c:pt>
                <c:pt idx="57">
                  <c:v>923925.90486814582</c:v>
                </c:pt>
                <c:pt idx="58">
                  <c:v>928319.13428892929</c:v>
                </c:pt>
                <c:pt idx="59">
                  <c:v>932647.43913699174</c:v>
                </c:pt>
                <c:pt idx="60">
                  <c:v>936911.77888877748</c:v>
                </c:pt>
                <c:pt idx="61">
                  <c:v>941113.09884127567</c:v>
                </c:pt>
                <c:pt idx="62">
                  <c:v>945252.33032156946</c:v>
                </c:pt>
                <c:pt idx="63">
                  <c:v>949330.39089328749</c:v>
                </c:pt>
                <c:pt idx="64">
                  <c:v>953348.18456000474</c:v>
                </c:pt>
                <c:pt idx="65">
                  <c:v>957306.60196563753</c:v>
                </c:pt>
                <c:pt idx="66">
                  <c:v>961206.5205918767</c:v>
                </c:pt>
                <c:pt idx="67">
                  <c:v>965048.80495270353</c:v>
                </c:pt>
                <c:pt idx="68">
                  <c:v>968834.30678603041</c:v>
                </c:pt>
                <c:pt idx="69">
                  <c:v>972563.8652425101</c:v>
                </c:pt>
                <c:pt idx="70">
                  <c:v>976238.30707155413</c:v>
                </c:pt>
                <c:pt idx="71">
                  <c:v>979858.44680460251</c:v>
                </c:pt>
                <c:pt idx="72">
                  <c:v>983425.08693568467</c:v>
                </c:pt>
                <c:pt idx="73">
                  <c:v>986939.01809931232</c:v>
                </c:pt>
                <c:pt idx="74">
                  <c:v>990401.01924574352</c:v>
                </c:pt>
                <c:pt idx="75">
                  <c:v>993811.8578136561</c:v>
                </c:pt>
                <c:pt idx="76">
                  <c:v>997172.28990026948</c:v>
                </c:pt>
                <c:pt idx="77">
                  <c:v>1000483.0604289526</c:v>
                </c:pt>
                <c:pt idx="78">
                  <c:v>1003744.9033143546</c:v>
                </c:pt>
                <c:pt idx="79">
                  <c:v>1006958.5416250955</c:v>
                </c:pt>
                <c:pt idx="80">
                  <c:v>1010124.6877440521</c:v>
                </c:pt>
                <c:pt idx="81">
                  <c:v>1013244.0435262754</c:v>
                </c:pt>
                <c:pt idx="82">
                  <c:v>1016317.3004545742</c:v>
                </c:pt>
                <c:pt idx="83">
                  <c:v>1019345.1397927996</c:v>
                </c:pt>
                <c:pt idx="84">
                  <c:v>1022328.232736864</c:v>
                </c:pt>
                <c:pt idx="85">
                  <c:v>1025267.2405635285</c:v>
                </c:pt>
                <c:pt idx="86">
                  <c:v>1028162.814776991</c:v>
                </c:pt>
                <c:pt idx="87">
                  <c:v>1031015.5972533087</c:v>
                </c:pt>
                <c:pt idx="88">
                  <c:v>1033826.2203826859</c:v>
                </c:pt>
                <c:pt idx="89">
                  <c:v>1036595.3072096584</c:v>
                </c:pt>
                <c:pt idx="90">
                  <c:v>1039323.4715712077</c:v>
                </c:pt>
                <c:pt idx="91">
                  <c:v>1042011.3182328326</c:v>
                </c:pt>
                <c:pt idx="92">
                  <c:v>1044659.4430226109</c:v>
                </c:pt>
                <c:pt idx="93">
                  <c:v>1047268.4329632791</c:v>
                </c:pt>
                <c:pt idx="94">
                  <c:v>1049838.8664023611</c:v>
                </c:pt>
                <c:pt idx="95">
                  <c:v>1052371.313140373</c:v>
                </c:pt>
                <c:pt idx="96">
                  <c:v>1054866.3345571333</c:v>
                </c:pt>
                <c:pt idx="97">
                  <c:v>1057324.4837362075</c:v>
                </c:pt>
                <c:pt idx="98">
                  <c:v>1059746.3055875122</c:v>
                </c:pt>
                <c:pt idx="99">
                  <c:v>1062132.3369681081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4E0-4BD3-B8BB-61AE17BFD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6637711"/>
        <c:axId val="866638671"/>
      </c:scatterChart>
      <c:valAx>
        <c:axId val="8666377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6638671"/>
        <c:crosses val="autoZero"/>
        <c:crossBetween val="midCat"/>
      </c:valAx>
      <c:valAx>
        <c:axId val="866638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[$€-180C]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66377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523874</xdr:colOff>
      <xdr:row>11</xdr:row>
      <xdr:rowOff>167640</xdr:rowOff>
    </xdr:from>
    <xdr:to>
      <xdr:col>17</xdr:col>
      <xdr:colOff>295274</xdr:colOff>
      <xdr:row>31</xdr:row>
      <xdr:rowOff>112395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1B62594-3585-F751-89D1-A88CC18D2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358140</xdr:colOff>
      <xdr:row>14</xdr:row>
      <xdr:rowOff>129540</xdr:rowOff>
    </xdr:from>
    <xdr:to>
      <xdr:col>14</xdr:col>
      <xdr:colOff>468630</xdr:colOff>
      <xdr:row>35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70AF330-B157-BC3E-5FFA-AE735FB43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K31"/>
  <sheetViews>
    <sheetView workbookViewId="0">
      <selection activeCell="B4" sqref="B4"/>
    </sheetView>
  </sheetViews>
  <sheetFormatPr baseColWidth="10" defaultColWidth="9.21875" defaultRowHeight="13.2" x14ac:dyDescent="0.25"/>
  <cols>
    <col min="1" max="1" width="14.44140625" customWidth="1"/>
    <col min="2" max="2" width="17.21875" bestFit="1" customWidth="1"/>
    <col min="3" max="3" width="11.44140625" customWidth="1"/>
    <col min="4" max="4" width="38.44140625" style="58" bestFit="1" customWidth="1"/>
    <col min="5" max="5" width="22.77734375" customWidth="1"/>
    <col min="6" max="6" width="23" customWidth="1"/>
    <col min="7" max="7" width="20.77734375" customWidth="1"/>
    <col min="8" max="8" width="27.77734375" hidden="1" customWidth="1"/>
    <col min="9" max="9" width="11.44140625" customWidth="1"/>
    <col min="10" max="10" width="16.5546875" bestFit="1" customWidth="1"/>
    <col min="11" max="256" width="11.44140625" customWidth="1"/>
  </cols>
  <sheetData>
    <row r="1" spans="1:11" ht="13.8" thickBot="1" x14ac:dyDescent="0.3">
      <c r="A1" s="13" t="s">
        <v>0</v>
      </c>
    </row>
    <row r="2" spans="1:11" ht="27" thickBot="1" x14ac:dyDescent="0.3">
      <c r="A2" s="12" t="s">
        <v>1</v>
      </c>
      <c r="B2" s="12" t="s">
        <v>2</v>
      </c>
      <c r="C2" s="12" t="s">
        <v>3</v>
      </c>
      <c r="D2" s="59" t="s">
        <v>4</v>
      </c>
      <c r="E2" s="30" t="s">
        <v>5</v>
      </c>
      <c r="F2" s="30" t="s">
        <v>6</v>
      </c>
      <c r="G2" s="31" t="s">
        <v>7</v>
      </c>
      <c r="H2" s="7" t="s">
        <v>8</v>
      </c>
    </row>
    <row r="3" spans="1:11" ht="13.8" thickBot="1" x14ac:dyDescent="0.3">
      <c r="A3" s="12" t="s">
        <v>9</v>
      </c>
      <c r="B3" s="32" t="s">
        <v>9</v>
      </c>
      <c r="C3" s="32">
        <v>0</v>
      </c>
      <c r="D3" s="59">
        <f>B31</f>
        <v>1390080</v>
      </c>
      <c r="E3" s="40">
        <f>(D4-D3)/(C4-C3)</f>
        <v>-68445500</v>
      </c>
      <c r="F3" s="40">
        <f>D4-(C4*E3)</f>
        <v>1390080</v>
      </c>
      <c r="G3" s="33">
        <f>((E3*(C4^2)/2)+F3*C4)-((E3*(C3^2)/2)+F3*C3)</f>
        <v>10478.525000000001</v>
      </c>
      <c r="H3" s="5"/>
      <c r="J3" s="27">
        <v>3854845.6624999763</v>
      </c>
      <c r="K3">
        <v>2551655.1380045121</v>
      </c>
    </row>
    <row r="4" spans="1:11" x14ac:dyDescent="0.25">
      <c r="A4" s="1" t="s">
        <v>10</v>
      </c>
      <c r="B4" s="1">
        <v>100</v>
      </c>
      <c r="C4" s="1">
        <f>1/B4</f>
        <v>0.01</v>
      </c>
      <c r="D4" s="27">
        <f>B30</f>
        <v>705625</v>
      </c>
      <c r="E4" s="40">
        <f>(D5-D4)/(C5-C4)</f>
        <v>-37046900</v>
      </c>
      <c r="F4" s="40">
        <f>D5-(C5*E4)</f>
        <v>1076094</v>
      </c>
      <c r="G4" s="33">
        <f>((E4*(C5^2)/2)+F4*C5)-((E4*(C4^2)/2)+F4*C4)</f>
        <v>5203.9049999999988</v>
      </c>
      <c r="H4" s="8">
        <v>10000000</v>
      </c>
      <c r="J4" s="27">
        <v>39385073.587381206</v>
      </c>
      <c r="K4">
        <v>10458531.830272175</v>
      </c>
    </row>
    <row r="5" spans="1:11" x14ac:dyDescent="0.25">
      <c r="A5" s="1" t="s">
        <v>11</v>
      </c>
      <c r="B5" s="1">
        <v>50</v>
      </c>
      <c r="C5" s="1">
        <f>1/B5</f>
        <v>0.02</v>
      </c>
      <c r="D5" s="27">
        <f>B29</f>
        <v>335156</v>
      </c>
      <c r="E5" s="61">
        <f>(D6-D5)/(C6-C5)</f>
        <v>-3252899.9999999995</v>
      </c>
      <c r="F5" s="40">
        <f>D6-(C6*E5)</f>
        <v>400214</v>
      </c>
      <c r="G5" s="33">
        <f>((E5*(C6^2)/2)+F5*C6)-((E5*(C5^2)/2)+F5*C5)</f>
        <v>8590.875</v>
      </c>
      <c r="H5" s="9">
        <v>8500000</v>
      </c>
      <c r="J5" s="27">
        <v>45396999.662382297</v>
      </c>
      <c r="K5">
        <v>15005963.728141434</v>
      </c>
    </row>
    <row r="6" spans="1:11" x14ac:dyDescent="0.25">
      <c r="A6" s="1" t="s">
        <v>12</v>
      </c>
      <c r="B6" s="1">
        <v>20</v>
      </c>
      <c r="C6" s="1">
        <f>1/B6</f>
        <v>0.05</v>
      </c>
      <c r="D6" s="27">
        <f>B28</f>
        <v>237569</v>
      </c>
      <c r="E6" s="61">
        <f>(D7-D6)/(C7-C6)</f>
        <v>-3062720</v>
      </c>
      <c r="F6" s="61">
        <f>D7-(C7*E6)</f>
        <v>390705</v>
      </c>
      <c r="G6" s="62">
        <f>((E6*(C7^2)/2)+F6*C7)-((E6*(C6^2)/2)+F6*C6)</f>
        <v>8050.0499999999993</v>
      </c>
      <c r="H6" s="9">
        <v>3000000</v>
      </c>
      <c r="J6" s="27">
        <v>64927454.943624057</v>
      </c>
      <c r="K6">
        <v>48513486.135976784</v>
      </c>
    </row>
    <row r="7" spans="1:11" x14ac:dyDescent="0.25">
      <c r="A7" s="1"/>
      <c r="B7" s="1">
        <v>10</v>
      </c>
      <c r="C7" s="1">
        <f>1/B7</f>
        <v>0.1</v>
      </c>
      <c r="D7" s="27">
        <f>B27</f>
        <v>84433</v>
      </c>
      <c r="E7" s="61">
        <f>(D8-D7)/(C8-C7)</f>
        <v>-163170</v>
      </c>
      <c r="F7" s="61">
        <f>D8-(C8*E7)</f>
        <v>100750</v>
      </c>
      <c r="G7" s="62">
        <f>((E7*(C8^2)/2)+F7*C8)-((E7*(C7^2)/2)+F7*C7)</f>
        <v>7627.4499999999989</v>
      </c>
      <c r="H7" s="9"/>
      <c r="J7" s="27"/>
    </row>
    <row r="8" spans="1:11" x14ac:dyDescent="0.25">
      <c r="A8" s="1" t="s">
        <v>13</v>
      </c>
      <c r="B8" s="1">
        <v>5</v>
      </c>
      <c r="C8" s="1">
        <f>1/B8</f>
        <v>0.2</v>
      </c>
      <c r="D8" s="27">
        <f>B26</f>
        <v>68116</v>
      </c>
      <c r="E8" s="61"/>
      <c r="F8" s="61">
        <f t="shared" ref="F8" si="0">D9-(C9*E8)</f>
        <v>0</v>
      </c>
      <c r="G8" s="62">
        <f t="shared" ref="G8" si="1">((E8*(C9^2)/2)+F8*C9)-((E8*(C8^2)/2)+F8*C8)</f>
        <v>0</v>
      </c>
      <c r="H8" s="9">
        <v>1000000</v>
      </c>
      <c r="J8" s="27"/>
    </row>
    <row r="9" spans="1:11" ht="13.8" thickBot="1" x14ac:dyDescent="0.3">
      <c r="A9" s="1"/>
      <c r="B9" s="1"/>
      <c r="C9" s="1"/>
      <c r="D9" s="60"/>
      <c r="E9" s="40"/>
      <c r="F9" s="40"/>
      <c r="G9" s="33"/>
      <c r="H9" s="10">
        <v>300000</v>
      </c>
      <c r="J9" s="27"/>
    </row>
    <row r="10" spans="1:11" x14ac:dyDescent="0.25">
      <c r="A10" s="1"/>
      <c r="B10" s="42"/>
      <c r="C10" s="42"/>
      <c r="D10" s="60"/>
      <c r="E10" s="40"/>
      <c r="F10" s="40"/>
      <c r="G10" s="33"/>
      <c r="H10" s="6"/>
      <c r="J10" s="27"/>
    </row>
    <row r="11" spans="1:11" ht="15" x14ac:dyDescent="0.25">
      <c r="F11" s="34" t="s">
        <v>14</v>
      </c>
      <c r="G11" s="34">
        <f>SUM(G3:G8)</f>
        <v>39950.805</v>
      </c>
      <c r="J11" s="27"/>
    </row>
    <row r="12" spans="1:11" ht="13.8" thickBot="1" x14ac:dyDescent="0.3">
      <c r="A12" s="13" t="s">
        <v>15</v>
      </c>
      <c r="J12" s="27"/>
    </row>
    <row r="13" spans="1:11" ht="27" thickBot="1" x14ac:dyDescent="0.3">
      <c r="A13" s="12" t="s">
        <v>1</v>
      </c>
      <c r="B13" s="12" t="s">
        <v>2</v>
      </c>
      <c r="C13" s="12" t="s">
        <v>3</v>
      </c>
      <c r="D13" s="59" t="s">
        <v>4</v>
      </c>
      <c r="E13" s="30" t="s">
        <v>5</v>
      </c>
      <c r="F13" s="30" t="s">
        <v>6</v>
      </c>
      <c r="G13" s="31" t="s">
        <v>7</v>
      </c>
      <c r="H13" s="7" t="s">
        <v>8</v>
      </c>
    </row>
    <row r="14" spans="1:11" ht="13.8" thickBot="1" x14ac:dyDescent="0.3">
      <c r="A14" s="12" t="s">
        <v>9</v>
      </c>
      <c r="B14" s="32" t="s">
        <v>9</v>
      </c>
      <c r="C14" s="32">
        <v>0</v>
      </c>
      <c r="D14" s="27">
        <f>C31</f>
        <v>1390080</v>
      </c>
      <c r="E14" s="40">
        <f>(D15-D14)/(C15-C14)</f>
        <v>-102958300</v>
      </c>
      <c r="F14" s="40">
        <f>D15-(C15*E14)</f>
        <v>1390080</v>
      </c>
      <c r="G14" s="33">
        <f>((E14*(C15^2)/2)+F14*C15)-((E14*(C14^2)/2)+F14*C14)</f>
        <v>8752.885000000002</v>
      </c>
      <c r="H14" s="5"/>
      <c r="J14" s="27">
        <v>3854845.6624999763</v>
      </c>
      <c r="K14">
        <v>2551655.1380045121</v>
      </c>
    </row>
    <row r="15" spans="1:11" x14ac:dyDescent="0.25">
      <c r="A15" s="1" t="s">
        <v>10</v>
      </c>
      <c r="B15" s="1">
        <v>100</v>
      </c>
      <c r="C15" s="1">
        <f>1/B15</f>
        <v>0.01</v>
      </c>
      <c r="D15" s="27">
        <f>C30</f>
        <v>360497</v>
      </c>
      <c r="E15" s="40">
        <f>(D16-D15)/(C16-C15)</f>
        <v>-10875400</v>
      </c>
      <c r="F15" s="40">
        <f>D16-(C16*E15)</f>
        <v>469251</v>
      </c>
      <c r="G15" s="33">
        <f>((E15*(C16^2)/2)+F15*C16)-((E15*(C15^2)/2)+F15*C15)</f>
        <v>3061.2000000000007</v>
      </c>
      <c r="H15" s="8">
        <v>10000000</v>
      </c>
      <c r="J15" s="27">
        <v>39385073.587381206</v>
      </c>
      <c r="K15">
        <v>10458531.830272175</v>
      </c>
    </row>
    <row r="16" spans="1:11" x14ac:dyDescent="0.25">
      <c r="A16" s="1" t="s">
        <v>11</v>
      </c>
      <c r="B16" s="1">
        <v>50</v>
      </c>
      <c r="C16" s="1">
        <f>1/B16</f>
        <v>0.02</v>
      </c>
      <c r="D16" s="27">
        <f>C29</f>
        <v>251743</v>
      </c>
      <c r="E16" s="40">
        <f>(D17-D16)/(C17-C16)</f>
        <v>-6040733.333333333</v>
      </c>
      <c r="F16" s="40">
        <f>D17-(C17*E16)</f>
        <v>372557.66666666669</v>
      </c>
      <c r="G16" s="33">
        <f>((E16*(C17^2)/2)+F16*C17)-((E16*(C16^2)/2)+F16*C16)</f>
        <v>4833.96</v>
      </c>
      <c r="H16" s="9">
        <v>8500000</v>
      </c>
      <c r="J16" s="27">
        <v>45396999.662382297</v>
      </c>
      <c r="K16">
        <v>15005963.728141434</v>
      </c>
    </row>
    <row r="17" spans="1:11" x14ac:dyDescent="0.25">
      <c r="A17" s="1" t="s">
        <v>12</v>
      </c>
      <c r="B17" s="1">
        <v>20</v>
      </c>
      <c r="C17" s="1">
        <f>1/B17</f>
        <v>0.05</v>
      </c>
      <c r="D17" s="27">
        <f>C28</f>
        <v>70521</v>
      </c>
      <c r="E17" s="61">
        <f>(D18-D17)/(C18-C17)</f>
        <v>-96740</v>
      </c>
      <c r="F17" s="61">
        <f>D18-(C18*E17)</f>
        <v>75358</v>
      </c>
      <c r="G17" s="62">
        <f>((E17*(C18^2)/2)+F17*C18)-((E17*(C17^2)/2)+F17*C17)</f>
        <v>3405.1250000000005</v>
      </c>
      <c r="H17" s="9">
        <v>3000000</v>
      </c>
      <c r="J17" s="27">
        <v>64927454.943624057</v>
      </c>
      <c r="K17">
        <v>48513486.135976784</v>
      </c>
    </row>
    <row r="18" spans="1:11" x14ac:dyDescent="0.25">
      <c r="A18" s="1"/>
      <c r="B18" s="1">
        <v>10</v>
      </c>
      <c r="C18" s="1">
        <f>1/B18</f>
        <v>0.1</v>
      </c>
      <c r="D18" s="27">
        <f>C27</f>
        <v>65684</v>
      </c>
      <c r="E18" s="61">
        <f t="shared" ref="E18" si="2">(D19-D18)/(C19-C18)</f>
        <v>-30910</v>
      </c>
      <c r="F18" s="61">
        <f t="shared" ref="F18:F19" si="3">D19-(C19*E18)</f>
        <v>68775</v>
      </c>
      <c r="G18" s="62">
        <f t="shared" ref="G18:G19" si="4">((E18*(C19^2)/2)+F18*C19)-((E18*(C18^2)/2)+F18*C18)</f>
        <v>6413.8499999999995</v>
      </c>
      <c r="H18" s="9"/>
      <c r="J18" s="27"/>
    </row>
    <row r="19" spans="1:11" x14ac:dyDescent="0.25">
      <c r="A19" s="1" t="s">
        <v>13</v>
      </c>
      <c r="B19" s="1">
        <v>5</v>
      </c>
      <c r="C19" s="1">
        <f>1/B19</f>
        <v>0.2</v>
      </c>
      <c r="D19" s="27">
        <f>C26</f>
        <v>62593</v>
      </c>
      <c r="E19" s="61"/>
      <c r="F19" s="61">
        <f t="shared" si="3"/>
        <v>0</v>
      </c>
      <c r="G19" s="62">
        <f t="shared" si="4"/>
        <v>0</v>
      </c>
      <c r="H19" s="9">
        <v>1000000</v>
      </c>
      <c r="J19" s="27"/>
    </row>
    <row r="20" spans="1:11" ht="13.8" thickBot="1" x14ac:dyDescent="0.3">
      <c r="A20" s="1"/>
      <c r="B20" s="1"/>
      <c r="C20" s="1"/>
      <c r="D20" s="60"/>
      <c r="E20" s="40"/>
      <c r="F20" s="40"/>
      <c r="G20" s="33"/>
      <c r="H20" s="10">
        <v>300000</v>
      </c>
      <c r="J20" s="27"/>
    </row>
    <row r="21" spans="1:11" ht="15" x14ac:dyDescent="0.25">
      <c r="A21" s="1"/>
      <c r="B21" s="42"/>
      <c r="C21" s="42"/>
      <c r="D21" s="60"/>
      <c r="E21" s="40"/>
      <c r="F21" s="34" t="s">
        <v>14</v>
      </c>
      <c r="G21" s="34">
        <f>SUM(G13:G18)</f>
        <v>26467.02</v>
      </c>
      <c r="H21" s="6"/>
      <c r="J21" s="27"/>
    </row>
    <row r="22" spans="1:11" ht="17.399999999999999" x14ac:dyDescent="0.3">
      <c r="A22" s="56"/>
    </row>
    <row r="24" spans="1:11" ht="17.399999999999999" x14ac:dyDescent="0.3">
      <c r="A24" s="29"/>
      <c r="E24" s="28"/>
      <c r="F24" s="11" t="s">
        <v>16</v>
      </c>
      <c r="G24" s="35">
        <f>G11-G21</f>
        <v>13483.785</v>
      </c>
    </row>
    <row r="25" spans="1:11" x14ac:dyDescent="0.25">
      <c r="E25" s="28"/>
    </row>
    <row r="26" spans="1:11" ht="14.4" x14ac:dyDescent="0.25">
      <c r="B26" s="63">
        <v>68116</v>
      </c>
      <c r="C26" s="63">
        <v>62593</v>
      </c>
      <c r="E26" s="28"/>
    </row>
    <row r="27" spans="1:11" ht="14.4" x14ac:dyDescent="0.25">
      <c r="B27" s="63">
        <v>84433</v>
      </c>
      <c r="C27" s="63">
        <v>65684</v>
      </c>
      <c r="E27" s="28"/>
    </row>
    <row r="28" spans="1:11" ht="14.4" x14ac:dyDescent="0.25">
      <c r="B28" s="63">
        <v>237569</v>
      </c>
      <c r="C28" s="63">
        <v>70521</v>
      </c>
      <c r="E28" s="28"/>
    </row>
    <row r="29" spans="1:11" ht="14.4" x14ac:dyDescent="0.25">
      <c r="B29" s="63">
        <v>335156</v>
      </c>
      <c r="C29" s="63">
        <v>251743</v>
      </c>
      <c r="E29" s="28"/>
    </row>
    <row r="30" spans="1:11" ht="14.4" x14ac:dyDescent="0.25">
      <c r="B30" s="63">
        <v>705625</v>
      </c>
      <c r="C30" s="63">
        <v>360497</v>
      </c>
    </row>
    <row r="31" spans="1:11" ht="14.4" x14ac:dyDescent="0.25">
      <c r="B31" s="64">
        <v>1390080</v>
      </c>
      <c r="C31" s="64">
        <v>1390080</v>
      </c>
    </row>
  </sheetData>
  <phoneticPr fontId="7" type="noConversion"/>
  <pageMargins left="0.78740157499999996" right="0.78740157499999996" top="0.984251969" bottom="0.984251969" header="0.4921259845" footer="0.4921259845"/>
  <pageSetup paperSize="9" scale="8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D9"/>
  <sheetViews>
    <sheetView workbookViewId="0">
      <selection activeCell="C29" sqref="C29:C30"/>
    </sheetView>
  </sheetViews>
  <sheetFormatPr baseColWidth="10" defaultColWidth="9.21875" defaultRowHeight="13.2" x14ac:dyDescent="0.25"/>
  <cols>
    <col min="1" max="1" width="28" customWidth="1"/>
    <col min="2" max="2" width="17.21875" customWidth="1"/>
    <col min="3" max="3" width="16.21875" customWidth="1"/>
    <col min="4" max="4" width="19" customWidth="1"/>
    <col min="5" max="6" width="17.21875" customWidth="1"/>
    <col min="7" max="7" width="18" bestFit="1" customWidth="1"/>
    <col min="8" max="251" width="11.44140625" customWidth="1"/>
  </cols>
  <sheetData>
    <row r="1" spans="1:4" x14ac:dyDescent="0.25">
      <c r="A1" s="21" t="s">
        <v>17</v>
      </c>
      <c r="B1" s="24">
        <v>1165000</v>
      </c>
      <c r="C1" s="26"/>
    </row>
    <row r="2" spans="1:4" ht="13.8" thickBot="1" x14ac:dyDescent="0.3">
      <c r="A2" s="23" t="s">
        <v>18</v>
      </c>
      <c r="B2" s="25">
        <v>21150</v>
      </c>
      <c r="C2" s="26"/>
    </row>
    <row r="6" spans="1:4" ht="14.4" x14ac:dyDescent="0.25">
      <c r="A6" s="65"/>
      <c r="B6" s="65"/>
    </row>
    <row r="7" spans="1:4" x14ac:dyDescent="0.25">
      <c r="D7" s="28"/>
    </row>
    <row r="9" spans="1:4" ht="14.4" x14ac:dyDescent="0.25">
      <c r="A9" s="84"/>
      <c r="B9" s="65"/>
      <c r="C9" s="65"/>
    </row>
  </sheetData>
  <phoneticPr fontId="7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5"/>
  <sheetViews>
    <sheetView workbookViewId="0">
      <selection activeCell="H55" sqref="H55"/>
    </sheetView>
  </sheetViews>
  <sheetFormatPr baseColWidth="10" defaultColWidth="9.21875" defaultRowHeight="13.2" x14ac:dyDescent="0.25"/>
  <cols>
    <col min="1" max="1" width="11.44140625" customWidth="1"/>
    <col min="2" max="2" width="19.44140625" bestFit="1" customWidth="1"/>
    <col min="3" max="3" width="14.44140625" bestFit="1" customWidth="1"/>
    <col min="4" max="4" width="22.77734375" bestFit="1" customWidth="1"/>
    <col min="5" max="5" width="23.5546875" bestFit="1" customWidth="1"/>
    <col min="6" max="6" width="23.44140625" bestFit="1" customWidth="1"/>
    <col min="7" max="7" width="12" bestFit="1" customWidth="1"/>
    <col min="8" max="8" width="18.5546875" customWidth="1"/>
    <col min="9" max="256" width="11.44140625" customWidth="1"/>
  </cols>
  <sheetData>
    <row r="1" spans="1:8" x14ac:dyDescent="0.25">
      <c r="A1" s="21" t="s">
        <v>19</v>
      </c>
      <c r="B1" s="22">
        <f>Coûts!B1</f>
        <v>1165000</v>
      </c>
      <c r="C1" s="6"/>
      <c r="D1" s="6"/>
    </row>
    <row r="2" spans="1:8" ht="13.8" thickBot="1" x14ac:dyDescent="0.3">
      <c r="A2" s="23" t="s">
        <v>16</v>
      </c>
      <c r="B2" s="57">
        <f>DEMA!G24</f>
        <v>13483.785</v>
      </c>
      <c r="C2" s="6"/>
      <c r="D2" s="6"/>
    </row>
    <row r="3" spans="1:8" ht="7.5" customHeight="1" x14ac:dyDescent="0.25"/>
    <row r="4" spans="1:8" ht="4.5" customHeight="1" thickBot="1" x14ac:dyDescent="0.3"/>
    <row r="5" spans="1:8" x14ac:dyDescent="0.25">
      <c r="A5" s="18" t="s">
        <v>20</v>
      </c>
      <c r="B5" s="19" t="s">
        <v>21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26</v>
      </c>
      <c r="H5" s="20" t="s">
        <v>27</v>
      </c>
    </row>
    <row r="6" spans="1:8" x14ac:dyDescent="0.25">
      <c r="A6" s="15">
        <v>1</v>
      </c>
      <c r="B6" s="1">
        <v>2.5000000000000001E-2</v>
      </c>
      <c r="C6" s="1">
        <f>$B$2/((1+B6)^A6)</f>
        <v>13154.912195121953</v>
      </c>
      <c r="D6" s="1">
        <f>C6</f>
        <v>13154.912195121953</v>
      </c>
      <c r="E6" s="2">
        <f>Coûts!$B$2/((1+B6)^A6)</f>
        <v>20634.146341463416</v>
      </c>
      <c r="F6" s="14">
        <f>B1+E6</f>
        <v>1185634.1463414633</v>
      </c>
      <c r="G6" s="36">
        <f>D6/F6</f>
        <v>1.1095254160580941E-2</v>
      </c>
      <c r="H6" s="37">
        <f>D6-F6</f>
        <v>-1172479.2341463414</v>
      </c>
    </row>
    <row r="7" spans="1:8" x14ac:dyDescent="0.25">
      <c r="A7" s="15">
        <v>2</v>
      </c>
      <c r="B7" s="1">
        <v>2.5000000000000001E-2</v>
      </c>
      <c r="C7" s="1">
        <f>$B$2/((1+B7)^A7)</f>
        <v>12834.060678167758</v>
      </c>
      <c r="D7" s="1">
        <f>D6+C7</f>
        <v>25988.972873289713</v>
      </c>
      <c r="E7" s="2">
        <f>Coûts!$B$2/((1+B7)^A7)</f>
        <v>20130.874479476504</v>
      </c>
      <c r="F7" s="14">
        <f>F6+E7</f>
        <v>1205765.0208209399</v>
      </c>
      <c r="G7" s="36">
        <f t="shared" ref="G7:G70" si="0">D7/F7</f>
        <v>2.1553928356285567E-2</v>
      </c>
      <c r="H7" s="37">
        <f t="shared" ref="H7:H70" si="1">D7-F7</f>
        <v>-1179776.0479476503</v>
      </c>
    </row>
    <row r="8" spans="1:8" x14ac:dyDescent="0.25">
      <c r="A8" s="15">
        <v>3</v>
      </c>
      <c r="B8" s="1">
        <v>2.5000000000000001E-2</v>
      </c>
      <c r="C8" s="1">
        <f t="shared" ref="C8:C71" si="2">$B$2/((1+B8)^A8)</f>
        <v>12521.034807968545</v>
      </c>
      <c r="D8" s="1">
        <f t="shared" ref="D8:D71" si="3">D7+C8</f>
        <v>38510.007681258256</v>
      </c>
      <c r="E8" s="2">
        <f>Coûts!$B$2/((1+B8)^A8)</f>
        <v>19639.877540952686</v>
      </c>
      <c r="F8" s="14">
        <f t="shared" ref="F8:F71" si="4">F7+E8</f>
        <v>1225404.8983618927</v>
      </c>
      <c r="G8" s="36">
        <f t="shared" si="0"/>
        <v>3.1426353634409328E-2</v>
      </c>
      <c r="H8" s="37">
        <f t="shared" si="1"/>
        <v>-1186894.8906806344</v>
      </c>
    </row>
    <row r="9" spans="1:8" x14ac:dyDescent="0.25">
      <c r="A9" s="15">
        <v>4</v>
      </c>
      <c r="B9" s="1">
        <v>2.5000000000000001E-2</v>
      </c>
      <c r="C9" s="1">
        <f t="shared" si="2"/>
        <v>12215.643715091264</v>
      </c>
      <c r="D9" s="1">
        <f t="shared" si="3"/>
        <v>50725.651396349524</v>
      </c>
      <c r="E9" s="2">
        <f>Coûts!$B$2/((1+B9)^A9)</f>
        <v>19160.85613751482</v>
      </c>
      <c r="F9" s="14">
        <f t="shared" si="4"/>
        <v>1244565.7544994075</v>
      </c>
      <c r="G9" s="36">
        <f t="shared" si="0"/>
        <v>4.0757711043361088E-2</v>
      </c>
      <c r="H9" s="37">
        <f t="shared" si="1"/>
        <v>-1193840.1031030579</v>
      </c>
    </row>
    <row r="10" spans="1:8" x14ac:dyDescent="0.25">
      <c r="A10" s="15">
        <v>5</v>
      </c>
      <c r="B10" s="1">
        <v>2.5000000000000001E-2</v>
      </c>
      <c r="C10" s="1">
        <f t="shared" si="2"/>
        <v>11917.701185454893</v>
      </c>
      <c r="D10" s="1">
        <f t="shared" si="3"/>
        <v>62643.352581804415</v>
      </c>
      <c r="E10" s="2">
        <f>Coûts!$B$2/((1+B10)^A10)</f>
        <v>18693.518182941287</v>
      </c>
      <c r="F10" s="14">
        <f t="shared" si="4"/>
        <v>1263259.2726823487</v>
      </c>
      <c r="G10" s="36">
        <f t="shared" si="0"/>
        <v>4.9588674262244122E-2</v>
      </c>
      <c r="H10" s="37">
        <f t="shared" si="1"/>
        <v>-1200615.9201005443</v>
      </c>
    </row>
    <row r="11" spans="1:8" x14ac:dyDescent="0.25">
      <c r="A11" s="15">
        <v>6</v>
      </c>
      <c r="B11" s="1">
        <v>2.5000000000000001E-2</v>
      </c>
      <c r="C11" s="1">
        <f t="shared" si="2"/>
        <v>11627.025546785262</v>
      </c>
      <c r="D11" s="1">
        <f t="shared" si="3"/>
        <v>74270.378128589684</v>
      </c>
      <c r="E11" s="2">
        <f>Coûts!$B$2/((1+B11)^A11)</f>
        <v>18237.578715064672</v>
      </c>
      <c r="F11" s="14">
        <f t="shared" si="4"/>
        <v>1281496.8513974133</v>
      </c>
      <c r="G11" s="36">
        <f t="shared" si="0"/>
        <v>5.7955958337003524E-2</v>
      </c>
      <c r="H11" s="37">
        <f t="shared" si="1"/>
        <v>-1207226.4732688237</v>
      </c>
    </row>
    <row r="12" spans="1:8" x14ac:dyDescent="0.25">
      <c r="A12" s="15">
        <v>7</v>
      </c>
      <c r="B12" s="1">
        <v>2.5000000000000001E-2</v>
      </c>
      <c r="C12" s="1">
        <f t="shared" si="2"/>
        <v>11343.43955783928</v>
      </c>
      <c r="D12" s="1">
        <f t="shared" si="3"/>
        <v>85613.817686428956</v>
      </c>
      <c r="E12" s="2">
        <f>Coûts!$B$2/((1+B12)^A12)</f>
        <v>17792.759722014314</v>
      </c>
      <c r="F12" s="14">
        <f t="shared" si="4"/>
        <v>1299289.6111194277</v>
      </c>
      <c r="G12" s="36">
        <f t="shared" si="0"/>
        <v>6.5892790147584368E-2</v>
      </c>
      <c r="H12" s="37">
        <f t="shared" si="1"/>
        <v>-1213675.7934329987</v>
      </c>
    </row>
    <row r="13" spans="1:8" x14ac:dyDescent="0.25">
      <c r="A13" s="15">
        <v>8</v>
      </c>
      <c r="B13" s="1">
        <v>2.5000000000000001E-2</v>
      </c>
      <c r="C13" s="1">
        <f t="shared" si="2"/>
        <v>11066.770300331005</v>
      </c>
      <c r="D13" s="1">
        <f t="shared" si="3"/>
        <v>96680.587986759958</v>
      </c>
      <c r="E13" s="2">
        <f>Coûts!$B$2/((1+B13)^A13)</f>
        <v>17358.789972696894</v>
      </c>
      <c r="F13" s="14">
        <f t="shared" si="4"/>
        <v>1316648.4010921246</v>
      </c>
      <c r="G13" s="36">
        <f t="shared" si="0"/>
        <v>7.342931332811857E-2</v>
      </c>
      <c r="H13" s="37">
        <f t="shared" si="1"/>
        <v>-1219967.8131053648</v>
      </c>
    </row>
    <row r="14" spans="1:8" s="72" customFormat="1" x14ac:dyDescent="0.25">
      <c r="A14" s="66">
        <v>9</v>
      </c>
      <c r="B14" s="67">
        <v>2.5000000000000001E-2</v>
      </c>
      <c r="C14" s="67">
        <f t="shared" si="2"/>
        <v>10796.849073493666</v>
      </c>
      <c r="D14" s="67">
        <f t="shared" si="3"/>
        <v>107477.43706025362</v>
      </c>
      <c r="E14" s="68">
        <f>Coûts!$B$2/((1+B14)^A14)</f>
        <v>16935.404851411608</v>
      </c>
      <c r="F14" s="69">
        <f t="shared" si="4"/>
        <v>1333583.8059435363</v>
      </c>
      <c r="G14" s="70">
        <f t="shared" si="0"/>
        <v>8.0592938052521754E-2</v>
      </c>
      <c r="H14" s="71">
        <f t="shared" si="1"/>
        <v>-1226106.3688832826</v>
      </c>
    </row>
    <row r="15" spans="1:8" x14ac:dyDescent="0.25">
      <c r="A15" s="15">
        <v>10</v>
      </c>
      <c r="B15" s="1">
        <v>2.5000000000000001E-2</v>
      </c>
      <c r="C15" s="1">
        <f t="shared" si="2"/>
        <v>10533.511291213334</v>
      </c>
      <c r="D15" s="1">
        <f t="shared" si="3"/>
        <v>118010.94835146696</v>
      </c>
      <c r="E15" s="2">
        <f>Coûts!$B$2/((1+B15)^A15)</f>
        <v>16522.346196499129</v>
      </c>
      <c r="F15" s="14">
        <f t="shared" si="4"/>
        <v>1350106.1521400355</v>
      </c>
      <c r="G15" s="36">
        <f t="shared" si="0"/>
        <v>8.7408644249497972E-2</v>
      </c>
      <c r="H15" s="37">
        <f t="shared" si="1"/>
        <v>-1232095.2037885685</v>
      </c>
    </row>
    <row r="16" spans="1:8" x14ac:dyDescent="0.25">
      <c r="A16" s="15">
        <v>11</v>
      </c>
      <c r="B16" s="1">
        <v>2.5000000000000001E-2</v>
      </c>
      <c r="C16" s="1">
        <f t="shared" si="2"/>
        <v>10276.596381671545</v>
      </c>
      <c r="D16" s="1">
        <f t="shared" si="3"/>
        <v>128287.54473313849</v>
      </c>
      <c r="E16" s="2">
        <f>Coûts!$B$2/((1+B16)^A16)</f>
        <v>16119.362142925978</v>
      </c>
      <c r="F16" s="14">
        <f t="shared" si="4"/>
        <v>1366225.5142829616</v>
      </c>
      <c r="G16" s="36">
        <f t="shared" si="0"/>
        <v>9.3899245323688638E-2</v>
      </c>
      <c r="H16" s="37">
        <f t="shared" si="1"/>
        <v>-1237937.9695498231</v>
      </c>
    </row>
    <row r="17" spans="1:8" x14ac:dyDescent="0.25">
      <c r="A17" s="15">
        <v>12</v>
      </c>
      <c r="B17" s="1">
        <v>2.5000000000000001E-2</v>
      </c>
      <c r="C17" s="1">
        <f t="shared" si="2"/>
        <v>10025.947689435654</v>
      </c>
      <c r="D17" s="1">
        <f t="shared" si="3"/>
        <v>138313.49242257414</v>
      </c>
      <c r="E17" s="2">
        <f>Coûts!$B$2/((1+B17)^A17)</f>
        <v>15726.206968708273</v>
      </c>
      <c r="F17" s="14">
        <f t="shared" si="4"/>
        <v>1381951.7212516698</v>
      </c>
      <c r="G17" s="36">
        <f t="shared" si="0"/>
        <v>0.10008561825683751</v>
      </c>
      <c r="H17" s="37">
        <f t="shared" si="1"/>
        <v>-1243638.2288290956</v>
      </c>
    </row>
    <row r="18" spans="1:8" x14ac:dyDescent="0.25">
      <c r="A18" s="15">
        <v>13</v>
      </c>
      <c r="B18" s="1">
        <v>2.5000000000000001E-2</v>
      </c>
      <c r="C18" s="1">
        <f t="shared" si="2"/>
        <v>9781.4123799372246</v>
      </c>
      <c r="D18" s="1">
        <f t="shared" si="3"/>
        <v>148094.90480251136</v>
      </c>
      <c r="E18" s="2">
        <f>Coûts!$B$2/((1+B18)^A18)</f>
        <v>15342.640945081243</v>
      </c>
      <c r="F18" s="14">
        <f t="shared" si="4"/>
        <v>1397294.3621967509</v>
      </c>
      <c r="G18" s="36">
        <f t="shared" si="0"/>
        <v>0.10598690498520622</v>
      </c>
      <c r="H18" s="37">
        <f t="shared" si="1"/>
        <v>-1249199.4573942395</v>
      </c>
    </row>
    <row r="19" spans="1:8" x14ac:dyDescent="0.25">
      <c r="A19" s="15">
        <v>14</v>
      </c>
      <c r="B19" s="1">
        <v>2.5000000000000001E-2</v>
      </c>
      <c r="C19" s="1">
        <f t="shared" si="2"/>
        <v>9542.84134628022</v>
      </c>
      <c r="D19" s="1">
        <f t="shared" si="3"/>
        <v>157637.74614879157</v>
      </c>
      <c r="E19" s="2">
        <f>Coûts!$B$2/((1+B19)^A19)</f>
        <v>14968.430190323164</v>
      </c>
      <c r="F19" s="14">
        <f t="shared" si="4"/>
        <v>1412262.7923870741</v>
      </c>
      <c r="G19" s="36">
        <f t="shared" si="0"/>
        <v>0.11162068915116337</v>
      </c>
      <c r="H19" s="37">
        <f t="shared" si="1"/>
        <v>-1254625.0462382825</v>
      </c>
    </row>
    <row r="20" spans="1:8" x14ac:dyDescent="0.25">
      <c r="A20" s="15">
        <v>15</v>
      </c>
      <c r="B20" s="1">
        <v>2.5000000000000001E-2</v>
      </c>
      <c r="C20" s="1">
        <f t="shared" si="2"/>
        <v>9310.0891183221629</v>
      </c>
      <c r="D20" s="1">
        <f t="shared" si="3"/>
        <v>166947.83526711373</v>
      </c>
      <c r="E20" s="2">
        <f>Coûts!$B$2/((1+B20)^A20)</f>
        <v>14603.346527144549</v>
      </c>
      <c r="F20" s="14">
        <f t="shared" si="4"/>
        <v>1426866.1389142186</v>
      </c>
      <c r="G20" s="36">
        <f t="shared" si="0"/>
        <v>0.11700315167206474</v>
      </c>
      <c r="H20" s="37">
        <f t="shared" si="1"/>
        <v>-1259918.3036471049</v>
      </c>
    </row>
    <row r="21" spans="1:8" x14ac:dyDescent="0.25">
      <c r="A21" s="15">
        <v>16</v>
      </c>
      <c r="B21" s="1">
        <v>2.5000000000000001E-2</v>
      </c>
      <c r="C21" s="1">
        <f t="shared" si="2"/>
        <v>9083.0137739728434</v>
      </c>
      <c r="D21" s="1">
        <f t="shared" si="3"/>
        <v>176030.84904108656</v>
      </c>
      <c r="E21" s="2">
        <f>Coûts!$B$2/((1+B21)^A21)</f>
        <v>14247.167343555659</v>
      </c>
      <c r="F21" s="14">
        <f t="shared" si="4"/>
        <v>1441113.3062577744</v>
      </c>
      <c r="G21" s="36">
        <f t="shared" si="0"/>
        <v>0.12214920803014197</v>
      </c>
      <c r="H21" s="37">
        <f t="shared" si="1"/>
        <v>-1265082.4572166877</v>
      </c>
    </row>
    <row r="22" spans="1:8" x14ac:dyDescent="0.25">
      <c r="A22" s="15">
        <v>17</v>
      </c>
      <c r="B22" s="1">
        <v>2.5000000000000001E-2</v>
      </c>
      <c r="C22" s="1">
        <f t="shared" si="2"/>
        <v>8861.476852656433</v>
      </c>
      <c r="D22" s="1">
        <f t="shared" si="3"/>
        <v>184892.32589374299</v>
      </c>
      <c r="E22" s="2">
        <f>Coûts!$B$2/((1+B22)^A22)</f>
        <v>13899.675457127474</v>
      </c>
      <c r="F22" s="14">
        <f t="shared" si="4"/>
        <v>1455012.9817149017</v>
      </c>
      <c r="G22" s="36">
        <f t="shared" si="0"/>
        <v>0.12707262974095662</v>
      </c>
      <c r="H22" s="37">
        <f t="shared" si="1"/>
        <v>-1270120.6558211588</v>
      </c>
    </row>
    <row r="23" spans="1:8" x14ac:dyDescent="0.25">
      <c r="A23" s="41">
        <v>18</v>
      </c>
      <c r="B23" s="42">
        <v>2.5000000000000001E-2</v>
      </c>
      <c r="C23" s="42">
        <f t="shared" si="2"/>
        <v>8645.3432708843247</v>
      </c>
      <c r="D23" s="42">
        <f t="shared" si="3"/>
        <v>193537.66916462732</v>
      </c>
      <c r="E23" s="43">
        <f>Coûts!$B$2/((1+B23)^A23)</f>
        <v>13560.658982563389</v>
      </c>
      <c r="F23" s="44">
        <f t="shared" si="4"/>
        <v>1468573.640697465</v>
      </c>
      <c r="G23" s="45">
        <f t="shared" si="0"/>
        <v>0.13178615208748476</v>
      </c>
      <c r="H23" s="37">
        <f t="shared" si="1"/>
        <v>-1275035.9715328377</v>
      </c>
    </row>
    <row r="24" spans="1:8" x14ac:dyDescent="0.25">
      <c r="A24" s="15">
        <v>19</v>
      </c>
      <c r="B24" s="1">
        <v>2.5000000000000001E-2</v>
      </c>
      <c r="C24" s="1">
        <f t="shared" si="2"/>
        <v>8434.4812398871472</v>
      </c>
      <c r="D24" s="1">
        <f t="shared" si="3"/>
        <v>201972.15040451448</v>
      </c>
      <c r="E24" s="2">
        <f>Coûts!$B$2/((1+B24)^A24)</f>
        <v>13229.911202500867</v>
      </c>
      <c r="F24" s="14">
        <f t="shared" si="4"/>
        <v>1481803.5518999659</v>
      </c>
      <c r="G24" s="36">
        <f t="shared" si="0"/>
        <v>0.13630156989807871</v>
      </c>
      <c r="H24" s="37">
        <f t="shared" si="1"/>
        <v>-1279831.4014954513</v>
      </c>
    </row>
    <row r="25" spans="1:8" x14ac:dyDescent="0.25">
      <c r="A25" s="15">
        <v>20</v>
      </c>
      <c r="B25" s="1">
        <v>2.5000000000000001E-2</v>
      </c>
      <c r="C25" s="1">
        <f t="shared" si="2"/>
        <v>8228.7621852557531</v>
      </c>
      <c r="D25" s="1">
        <f t="shared" si="3"/>
        <v>210200.91258977025</v>
      </c>
      <c r="E25" s="2">
        <f>Coûts!$B$2/((1+B25)^A25)</f>
        <v>12907.230441464262</v>
      </c>
      <c r="F25" s="14">
        <f t="shared" si="4"/>
        <v>1494710.7823414302</v>
      </c>
      <c r="G25" s="36">
        <f t="shared" si="0"/>
        <v>0.14062982288820808</v>
      </c>
      <c r="H25" s="37">
        <f t="shared" si="1"/>
        <v>-1284509.8697516599</v>
      </c>
    </row>
    <row r="26" spans="1:8" x14ac:dyDescent="0.25">
      <c r="A26" s="15">
        <v>21</v>
      </c>
      <c r="B26" s="1">
        <v>2.5000000000000001E-2</v>
      </c>
      <c r="C26" s="1">
        <f t="shared" si="2"/>
        <v>8028.0606685421999</v>
      </c>
      <c r="D26" s="1">
        <f t="shared" si="3"/>
        <v>218228.97325831244</v>
      </c>
      <c r="E26" s="2">
        <f>Coûts!$B$2/((1+B26)^A26)</f>
        <v>12592.419942891964</v>
      </c>
      <c r="F26" s="14">
        <f t="shared" si="4"/>
        <v>1507303.2022843221</v>
      </c>
      <c r="G26" s="36">
        <f t="shared" si="0"/>
        <v>0.14478107186900807</v>
      </c>
      <c r="H26" s="37">
        <f t="shared" si="1"/>
        <v>-1289074.2290260098</v>
      </c>
    </row>
    <row r="27" spans="1:8" x14ac:dyDescent="0.25">
      <c r="A27" s="15">
        <v>22</v>
      </c>
      <c r="B27" s="1">
        <v>2.5000000000000001E-2</v>
      </c>
      <c r="C27" s="1">
        <f t="shared" si="2"/>
        <v>7832.2543107728779</v>
      </c>
      <c r="D27" s="1">
        <f t="shared" si="3"/>
        <v>226061.22756908531</v>
      </c>
      <c r="E27" s="2">
        <f>Coûts!$B$2/((1+B27)^A27)</f>
        <v>12285.287749162893</v>
      </c>
      <c r="F27" s="14">
        <f t="shared" si="4"/>
        <v>1519588.490033485</v>
      </c>
      <c r="G27" s="36">
        <f t="shared" si="0"/>
        <v>0.14876476694299251</v>
      </c>
      <c r="H27" s="37">
        <f t="shared" si="1"/>
        <v>-1293527.2624643997</v>
      </c>
    </row>
    <row r="28" spans="1:8" x14ac:dyDescent="0.25">
      <c r="A28" s="15">
        <v>23</v>
      </c>
      <c r="B28" s="1">
        <v>2.5000000000000001E-2</v>
      </c>
      <c r="C28" s="1">
        <f t="shared" si="2"/>
        <v>7641.223717827198</v>
      </c>
      <c r="D28" s="1">
        <f t="shared" si="3"/>
        <v>233702.45128691252</v>
      </c>
      <c r="E28" s="2">
        <f>Coûts!$B$2/((1+B28)^A28)</f>
        <v>11985.646584549164</v>
      </c>
      <c r="F28" s="14">
        <f t="shared" si="4"/>
        <v>1531574.1366180342</v>
      </c>
      <c r="G28" s="36">
        <f t="shared" si="0"/>
        <v>0.15258970865293253</v>
      </c>
      <c r="H28" s="37">
        <f t="shared" si="1"/>
        <v>-1297871.6853311218</v>
      </c>
    </row>
    <row r="29" spans="1:8" x14ac:dyDescent="0.25">
      <c r="A29" s="15">
        <v>24</v>
      </c>
      <c r="B29" s="1">
        <v>2.5000000000000001E-2</v>
      </c>
      <c r="C29" s="1">
        <f t="shared" si="2"/>
        <v>7454.852407636291</v>
      </c>
      <c r="D29" s="1">
        <f t="shared" si="3"/>
        <v>241157.30369454881</v>
      </c>
      <c r="E29" s="2">
        <f>Coûts!$B$2/((1+B29)^A29)</f>
        <v>11693.313741023574</v>
      </c>
      <c r="F29" s="14">
        <f t="shared" si="4"/>
        <v>1543267.4503590579</v>
      </c>
      <c r="G29" s="36">
        <f t="shared" si="0"/>
        <v>0.15626410291906367</v>
      </c>
      <c r="H29" s="37">
        <f t="shared" si="1"/>
        <v>-1302110.1466645091</v>
      </c>
    </row>
    <row r="30" spans="1:8" x14ac:dyDescent="0.25">
      <c r="A30" s="15">
        <v>25</v>
      </c>
      <c r="B30" s="1">
        <v>2.5000000000000001E-2</v>
      </c>
      <c r="C30" s="1">
        <f t="shared" si="2"/>
        <v>7273.026739157358</v>
      </c>
      <c r="D30" s="1">
        <f t="shared" si="3"/>
        <v>248430.33043370617</v>
      </c>
      <c r="E30" s="2">
        <f>Coûts!$B$2/((1+B30)^A30)</f>
        <v>11408.110966852269</v>
      </c>
      <c r="F30" s="14">
        <f t="shared" si="4"/>
        <v>1554675.56132591</v>
      </c>
      <c r="G30" s="36">
        <f t="shared" si="0"/>
        <v>0.15979561048855206</v>
      </c>
      <c r="H30" s="37">
        <f t="shared" si="1"/>
        <v>-1306245.2308922037</v>
      </c>
    </row>
    <row r="31" spans="1:8" x14ac:dyDescent="0.25">
      <c r="A31" s="15">
        <v>26</v>
      </c>
      <c r="B31" s="1">
        <v>2.5000000000000001E-2</v>
      </c>
      <c r="C31" s="1">
        <f t="shared" si="2"/>
        <v>7095.6358430803502</v>
      </c>
      <c r="D31" s="1">
        <f t="shared" si="3"/>
        <v>255525.96627678652</v>
      </c>
      <c r="E31" s="2">
        <f>Coûts!$B$2/((1+B31)^A31)</f>
        <v>11129.864357904655</v>
      </c>
      <c r="F31" s="14">
        <f t="shared" si="4"/>
        <v>1565805.4256838148</v>
      </c>
      <c r="G31" s="36">
        <f t="shared" si="0"/>
        <v>0.1631913915263091</v>
      </c>
      <c r="H31" s="37">
        <f t="shared" si="1"/>
        <v>-1310279.4594070283</v>
      </c>
    </row>
    <row r="32" spans="1:8" x14ac:dyDescent="0.25">
      <c r="A32" s="15">
        <v>27</v>
      </c>
      <c r="B32" s="1">
        <v>2.5000000000000001E-2</v>
      </c>
      <c r="C32" s="1">
        <f t="shared" si="2"/>
        <v>6922.5715542247317</v>
      </c>
      <c r="D32" s="1">
        <f t="shared" si="3"/>
        <v>262448.53783101123</v>
      </c>
      <c r="E32" s="2">
        <f>Coûts!$B$2/((1+B32)^A32)</f>
        <v>10858.404251614296</v>
      </c>
      <c r="F32" s="14">
        <f t="shared" si="4"/>
        <v>1576663.8299354292</v>
      </c>
      <c r="G32" s="36">
        <f t="shared" si="0"/>
        <v>0.16645814589515862</v>
      </c>
      <c r="H32" s="37">
        <f t="shared" si="1"/>
        <v>-1314215.2921044179</v>
      </c>
    </row>
    <row r="33" spans="1:8" x14ac:dyDescent="0.25">
      <c r="A33" s="15">
        <v>28</v>
      </c>
      <c r="B33" s="1">
        <v>2.5000000000000001E-2</v>
      </c>
      <c r="C33" s="1">
        <f t="shared" si="2"/>
        <v>6753.7283455851048</v>
      </c>
      <c r="D33" s="1">
        <f t="shared" si="3"/>
        <v>269202.26617659634</v>
      </c>
      <c r="E33" s="2">
        <f>Coûts!$B$2/((1+B33)^A33)</f>
        <v>10593.565123526145</v>
      </c>
      <c r="F33" s="14">
        <f t="shared" si="4"/>
        <v>1587257.3950589553</v>
      </c>
      <c r="G33" s="36">
        <f t="shared" si="0"/>
        <v>0.16960214960384382</v>
      </c>
      <c r="H33" s="37">
        <f t="shared" si="1"/>
        <v>-1318055.128882359</v>
      </c>
    </row>
    <row r="34" spans="1:8" x14ac:dyDescent="0.25">
      <c r="A34" s="15">
        <v>29</v>
      </c>
      <c r="B34" s="1">
        <v>2.5000000000000001E-2</v>
      </c>
      <c r="C34" s="1">
        <f t="shared" si="2"/>
        <v>6589.0032639854671</v>
      </c>
      <c r="D34" s="1">
        <f t="shared" si="3"/>
        <v>275791.26944058179</v>
      </c>
      <c r="E34" s="2">
        <f>Coûts!$B$2/((1+B34)^A34)</f>
        <v>10335.185486366969</v>
      </c>
      <c r="F34" s="14">
        <f t="shared" si="4"/>
        <v>1597592.5805453223</v>
      </c>
      <c r="G34" s="36">
        <f t="shared" si="0"/>
        <v>0.17262928784161177</v>
      </c>
      <c r="H34" s="37">
        <f t="shared" si="1"/>
        <v>-1321801.3111047405</v>
      </c>
    </row>
    <row r="35" spans="1:8" x14ac:dyDescent="0.25">
      <c r="A35" s="53">
        <v>30</v>
      </c>
      <c r="B35" s="53">
        <v>2.5000000000000001E-2</v>
      </c>
      <c r="C35" s="53">
        <f t="shared" si="2"/>
        <v>6428.295867302897</v>
      </c>
      <c r="D35" s="53">
        <f t="shared" si="3"/>
        <v>282219.56530788471</v>
      </c>
      <c r="E35" s="54">
        <f>Coûts!$B$2/((1+B35)^A35)</f>
        <v>10083.107791577533</v>
      </c>
      <c r="F35" s="53">
        <f t="shared" si="4"/>
        <v>1607675.6883368997</v>
      </c>
      <c r="G35" s="55">
        <f t="shared" si="0"/>
        <v>0.17554508496662893</v>
      </c>
      <c r="H35" s="54">
        <f t="shared" si="1"/>
        <v>-1325456.123029015</v>
      </c>
    </row>
    <row r="36" spans="1:8" x14ac:dyDescent="0.25">
      <c r="A36" s="15">
        <v>31</v>
      </c>
      <c r="B36" s="1">
        <v>2.5000000000000001E-2</v>
      </c>
      <c r="C36" s="1">
        <f t="shared" si="2"/>
        <v>6271.5081632223364</v>
      </c>
      <c r="D36" s="1">
        <f t="shared" si="3"/>
        <v>288491.07347110705</v>
      </c>
      <c r="E36" s="2">
        <f>Coûts!$B$2/((1+B36)^A36)</f>
        <v>9837.178333246371</v>
      </c>
      <c r="F36" s="14">
        <f t="shared" si="4"/>
        <v>1617512.8666701461</v>
      </c>
      <c r="G36" s="36">
        <f t="shared" si="0"/>
        <v>0.17835473177100733</v>
      </c>
      <c r="H36" s="37">
        <f t="shared" si="1"/>
        <v>-1329021.7931990391</v>
      </c>
    </row>
    <row r="37" spans="1:8" x14ac:dyDescent="0.25">
      <c r="A37" s="15">
        <v>32</v>
      </c>
      <c r="B37" s="1">
        <v>2.5000000000000001E-2</v>
      </c>
      <c r="C37" s="1">
        <f t="shared" si="2"/>
        <v>6118.5445494852074</v>
      </c>
      <c r="D37" s="1">
        <f t="shared" si="3"/>
        <v>294609.61802059226</v>
      </c>
      <c r="E37" s="2">
        <f>Coûts!$B$2/((1+B37)^A37)</f>
        <v>9597.247154386705</v>
      </c>
      <c r="F37" s="14">
        <f t="shared" si="4"/>
        <v>1627110.1138245328</v>
      </c>
      <c r="G37" s="36">
        <f t="shared" si="0"/>
        <v>0.1810631103067207</v>
      </c>
      <c r="H37" s="37">
        <f t="shared" si="1"/>
        <v>-1332500.4958039406</v>
      </c>
    </row>
    <row r="38" spans="1:8" x14ac:dyDescent="0.25">
      <c r="A38" s="15">
        <v>33</v>
      </c>
      <c r="B38" s="1">
        <v>2.5000000000000001E-2</v>
      </c>
      <c r="C38" s="1">
        <f t="shared" si="2"/>
        <v>5969.3117555953249</v>
      </c>
      <c r="D38" s="1">
        <f t="shared" si="3"/>
        <v>300578.92977618758</v>
      </c>
      <c r="E38" s="2">
        <f>Coûts!$B$2/((1+B38)^A38)</f>
        <v>9363.1679554992261</v>
      </c>
      <c r="F38" s="14">
        <f t="shared" si="4"/>
        <v>1636473.281780032</v>
      </c>
      <c r="G38" s="36">
        <f t="shared" si="0"/>
        <v>0.18367481652327408</v>
      </c>
      <c r="H38" s="37">
        <f t="shared" si="1"/>
        <v>-1335894.3520038445</v>
      </c>
    </row>
    <row r="39" spans="1:8" x14ac:dyDescent="0.25">
      <c r="A39" s="15">
        <v>34</v>
      </c>
      <c r="B39" s="1">
        <v>2.5000000000000001E-2</v>
      </c>
      <c r="C39" s="1">
        <f t="shared" si="2"/>
        <v>5823.7187859466585</v>
      </c>
      <c r="D39" s="1">
        <f t="shared" si="3"/>
        <v>306402.64856213424</v>
      </c>
      <c r="E39" s="2">
        <f>Coûts!$B$2/((1+B39)^A39)</f>
        <v>9134.7980053650972</v>
      </c>
      <c r="F39" s="14">
        <f t="shared" si="4"/>
        <v>1645608.079785397</v>
      </c>
      <c r="G39" s="36">
        <f t="shared" si="0"/>
        <v>0.18619418093893417</v>
      </c>
      <c r="H39" s="37">
        <f t="shared" si="1"/>
        <v>-1339205.4312232628</v>
      </c>
    </row>
    <row r="40" spans="1:8" x14ac:dyDescent="0.25">
      <c r="A40" s="15">
        <v>35</v>
      </c>
      <c r="B40" s="1">
        <v>2.5000000000000001E-2</v>
      </c>
      <c r="C40" s="1">
        <f t="shared" si="2"/>
        <v>5681.6768643382038</v>
      </c>
      <c r="D40" s="1">
        <f t="shared" si="3"/>
        <v>312084.32542647247</v>
      </c>
      <c r="E40" s="2">
        <f>Coûts!$B$2/((1+B40)^A40)</f>
        <v>8911.9980540147317</v>
      </c>
      <c r="F40" s="14">
        <f t="shared" si="4"/>
        <v>1654520.0778394118</v>
      </c>
      <c r="G40" s="36">
        <f t="shared" si="0"/>
        <v>0.18862528754200072</v>
      </c>
      <c r="H40" s="37">
        <f t="shared" si="1"/>
        <v>-1342435.7524129394</v>
      </c>
    </row>
    <row r="41" spans="1:8" x14ac:dyDescent="0.25">
      <c r="A41" s="47">
        <v>36</v>
      </c>
      <c r="B41" s="48">
        <v>2.5000000000000001E-2</v>
      </c>
      <c r="C41" s="48">
        <f t="shared" si="2"/>
        <v>5543.0993798421496</v>
      </c>
      <c r="D41" s="48">
        <f t="shared" si="3"/>
        <v>317627.42480631464</v>
      </c>
      <c r="E41" s="49">
        <f>Coûts!$B$2/((1+B41)^A41)</f>
        <v>8694.6322478192487</v>
      </c>
      <c r="F41" s="50">
        <f t="shared" si="4"/>
        <v>1663214.7100872311</v>
      </c>
      <c r="G41" s="51">
        <f t="shared" si="0"/>
        <v>0.19097199109648083</v>
      </c>
      <c r="H41" s="52">
        <f t="shared" si="1"/>
        <v>-1345587.2852809164</v>
      </c>
    </row>
    <row r="42" spans="1:8" x14ac:dyDescent="0.25">
      <c r="A42" s="15">
        <v>37</v>
      </c>
      <c r="B42" s="1">
        <v>2.5000000000000001E-2</v>
      </c>
      <c r="C42" s="1">
        <f t="shared" si="2"/>
        <v>5407.9018339923423</v>
      </c>
      <c r="D42" s="1">
        <f t="shared" si="3"/>
        <v>323035.32664030697</v>
      </c>
      <c r="E42" s="2">
        <f>Coûts!$B$2/((1+B42)^A42)</f>
        <v>8482.5680466529266</v>
      </c>
      <c r="F42" s="14">
        <f t="shared" si="4"/>
        <v>1671697.2781338841</v>
      </c>
      <c r="G42" s="36">
        <f t="shared" si="0"/>
        <v>0.19323793300717182</v>
      </c>
      <c r="H42" s="37">
        <f t="shared" si="1"/>
        <v>-1348661.9514935771</v>
      </c>
    </row>
    <row r="43" spans="1:8" x14ac:dyDescent="0.25">
      <c r="A43" s="15">
        <v>38</v>
      </c>
      <c r="B43" s="1">
        <v>2.5000000000000001E-2</v>
      </c>
      <c r="C43" s="1">
        <f t="shared" si="2"/>
        <v>5276.001789260823</v>
      </c>
      <c r="D43" s="1">
        <f t="shared" si="3"/>
        <v>328311.3284295678</v>
      </c>
      <c r="E43" s="2">
        <f>Coûts!$B$2/((1+B43)^A43)</f>
        <v>8275.6761430760289</v>
      </c>
      <c r="F43" s="14">
        <f t="shared" si="4"/>
        <v>1679972.9542769601</v>
      </c>
      <c r="G43" s="36">
        <f t="shared" si="0"/>
        <v>0.19542655588218621</v>
      </c>
      <c r="H43" s="37">
        <f t="shared" si="1"/>
        <v>-1351661.6258473922</v>
      </c>
    </row>
    <row r="44" spans="1:8" x14ac:dyDescent="0.25">
      <c r="A44" s="15">
        <v>39</v>
      </c>
      <c r="B44" s="1">
        <v>2.5000000000000001E-2</v>
      </c>
      <c r="C44" s="1">
        <f t="shared" si="2"/>
        <v>5147.3188187910464</v>
      </c>
      <c r="D44" s="1">
        <f t="shared" si="3"/>
        <v>333458.64724835887</v>
      </c>
      <c r="E44" s="2">
        <f>Coûts!$B$2/((1+B44)^A44)</f>
        <v>8073.8303834888075</v>
      </c>
      <c r="F44" s="14">
        <f t="shared" si="4"/>
        <v>1688046.784660449</v>
      </c>
      <c r="G44" s="36">
        <f t="shared" si="0"/>
        <v>0.1975411169160422</v>
      </c>
      <c r="H44" s="37">
        <f t="shared" si="1"/>
        <v>-1354588.1374120901</v>
      </c>
    </row>
    <row r="45" spans="1:8" x14ac:dyDescent="0.25">
      <c r="A45" s="15">
        <v>40</v>
      </c>
      <c r="B45" s="1">
        <v>2.5000000000000001E-2</v>
      </c>
      <c r="C45" s="1">
        <f t="shared" si="2"/>
        <v>5021.774457357119</v>
      </c>
      <c r="D45" s="1">
        <f t="shared" si="3"/>
        <v>338480.421705716</v>
      </c>
      <c r="E45" s="2">
        <f>Coûts!$B$2/((1+B45)^A45)</f>
        <v>7876.907691208593</v>
      </c>
      <c r="F45" s="14">
        <f t="shared" si="4"/>
        <v>1695923.6923516577</v>
      </c>
      <c r="G45" s="36">
        <f t="shared" si="0"/>
        <v>0.19958470020332172</v>
      </c>
      <c r="H45" s="37">
        <f t="shared" si="1"/>
        <v>-1357443.2706459416</v>
      </c>
    </row>
    <row r="46" spans="1:8" x14ac:dyDescent="0.25">
      <c r="A46" s="15">
        <v>41</v>
      </c>
      <c r="B46" s="1">
        <v>2.5000000000000001E-2</v>
      </c>
      <c r="C46" s="1">
        <f t="shared" si="2"/>
        <v>4899.2921535191399</v>
      </c>
      <c r="D46" s="1">
        <f t="shared" si="3"/>
        <v>343379.71385923511</v>
      </c>
      <c r="E46" s="2">
        <f>Coûts!$B$2/((1+B46)^A46)</f>
        <v>7684.787991423018</v>
      </c>
      <c r="F46" s="14">
        <f t="shared" si="4"/>
        <v>1703608.4803430806</v>
      </c>
      <c r="G46" s="36">
        <f t="shared" si="0"/>
        <v>0.20156022808132754</v>
      </c>
      <c r="H46" s="37">
        <f t="shared" si="1"/>
        <v>-1360228.7664838454</v>
      </c>
    </row>
    <row r="47" spans="1:8" x14ac:dyDescent="0.25">
      <c r="A47" s="15">
        <v>42</v>
      </c>
      <c r="B47" s="1">
        <v>2.5000000000000001E-2</v>
      </c>
      <c r="C47" s="1">
        <f t="shared" si="2"/>
        <v>4779.7972229455027</v>
      </c>
      <c r="D47" s="1">
        <f t="shared" si="3"/>
        <v>348159.5110821806</v>
      </c>
      <c r="E47" s="2">
        <f>Coûts!$B$2/((1+B47)^A47)</f>
        <v>7497.3541379736762</v>
      </c>
      <c r="F47" s="14">
        <f t="shared" si="4"/>
        <v>1711105.8344810542</v>
      </c>
      <c r="G47" s="36">
        <f t="shared" si="0"/>
        <v>0.20347047158995327</v>
      </c>
      <c r="H47" s="37">
        <f t="shared" si="1"/>
        <v>-1362946.3233988737</v>
      </c>
    </row>
    <row r="48" spans="1:8" x14ac:dyDescent="0.25">
      <c r="A48" s="15">
        <v>43</v>
      </c>
      <c r="B48" s="1">
        <v>2.5000000000000001E-2</v>
      </c>
      <c r="C48" s="1">
        <f t="shared" si="2"/>
        <v>4663.2168028736614</v>
      </c>
      <c r="D48" s="1">
        <f t="shared" si="3"/>
        <v>352822.72788505425</v>
      </c>
      <c r="E48" s="2">
        <f>Coûts!$B$2/((1+B48)^A48)</f>
        <v>7314.4918419255373</v>
      </c>
      <c r="F48" s="14">
        <f t="shared" si="4"/>
        <v>1718420.3263229798</v>
      </c>
      <c r="G48" s="36">
        <f t="shared" si="0"/>
        <v>0.20531806012793907</v>
      </c>
      <c r="H48" s="37">
        <f t="shared" si="1"/>
        <v>-1365597.5984379256</v>
      </c>
    </row>
    <row r="49" spans="1:10" x14ac:dyDescent="0.25">
      <c r="A49" s="15">
        <v>44</v>
      </c>
      <c r="B49" s="1">
        <v>2.5000000000000001E-2</v>
      </c>
      <c r="C49" s="1">
        <f t="shared" si="2"/>
        <v>4549.4798076816214</v>
      </c>
      <c r="D49" s="1">
        <f t="shared" si="3"/>
        <v>357372.20769273589</v>
      </c>
      <c r="E49" s="2">
        <f>Coûts!$B$2/((1+B49)^A49)</f>
        <v>7136.0896018785752</v>
      </c>
      <c r="F49" s="14">
        <f t="shared" si="4"/>
        <v>1725556.4159248583</v>
      </c>
      <c r="G49" s="36">
        <f t="shared" si="0"/>
        <v>0.20710549037667519</v>
      </c>
      <c r="H49" s="37">
        <f t="shared" si="1"/>
        <v>-1368184.2082321225</v>
      </c>
    </row>
    <row r="50" spans="1:10" x14ac:dyDescent="0.25">
      <c r="A50" s="15">
        <v>45</v>
      </c>
      <c r="B50" s="1">
        <v>2.5000000000000001E-2</v>
      </c>
      <c r="C50" s="1">
        <f t="shared" si="2"/>
        <v>4438.5168855430456</v>
      </c>
      <c r="D50" s="1">
        <f t="shared" si="3"/>
        <v>361810.72457827895</v>
      </c>
      <c r="E50" s="2">
        <f>Coûts!$B$2/((1+B50)^A50)</f>
        <v>6962.0386359790973</v>
      </c>
      <c r="F50" s="14">
        <f t="shared" si="4"/>
        <v>1732518.4545608375</v>
      </c>
      <c r="G50" s="36">
        <f t="shared" si="0"/>
        <v>0.20883513455560362</v>
      </c>
      <c r="H50" s="37">
        <f t="shared" si="1"/>
        <v>-1370707.7299825586</v>
      </c>
      <c r="J50">
        <f>2070-2021</f>
        <v>49</v>
      </c>
    </row>
    <row r="51" spans="1:10" x14ac:dyDescent="0.25">
      <c r="A51" s="15">
        <v>46</v>
      </c>
      <c r="B51" s="1">
        <v>2.5000000000000001E-2</v>
      </c>
      <c r="C51" s="1">
        <f t="shared" si="2"/>
        <v>4330.2603761395576</v>
      </c>
      <c r="D51" s="1">
        <f t="shared" si="3"/>
        <v>366140.9849544185</v>
      </c>
      <c r="E51" s="2">
        <f>Coûts!$B$2/((1+B51)^A51)</f>
        <v>6792.2328155893647</v>
      </c>
      <c r="F51" s="14">
        <f t="shared" si="4"/>
        <v>1739310.6873764268</v>
      </c>
      <c r="G51" s="36">
        <f t="shared" si="0"/>
        <v>0.21050924806694826</v>
      </c>
      <c r="H51" s="37">
        <f t="shared" si="1"/>
        <v>-1373169.7024220084</v>
      </c>
    </row>
    <row r="52" spans="1:10" x14ac:dyDescent="0.25">
      <c r="A52" s="41">
        <v>47</v>
      </c>
      <c r="B52" s="42">
        <v>2.5000000000000001E-2</v>
      </c>
      <c r="C52" s="42">
        <f t="shared" si="2"/>
        <v>4224.6442694044454</v>
      </c>
      <c r="D52" s="42">
        <f t="shared" si="3"/>
        <v>370365.62922382297</v>
      </c>
      <c r="E52" s="43">
        <f>Coûts!$B$2/((1+B52)^A52)</f>
        <v>6626.5686005749885</v>
      </c>
      <c r="F52" s="44">
        <f t="shared" si="4"/>
        <v>1745937.2559770017</v>
      </c>
      <c r="G52" s="45">
        <f t="shared" si="0"/>
        <v>0.21212997658187413</v>
      </c>
      <c r="H52" s="46">
        <f t="shared" si="1"/>
        <v>-1375571.6267531789</v>
      </c>
    </row>
    <row r="53" spans="1:10" x14ac:dyDescent="0.25">
      <c r="A53" s="15">
        <v>48</v>
      </c>
      <c r="B53" s="1">
        <v>2.5000000000000001E-2</v>
      </c>
      <c r="C53" s="1">
        <f t="shared" si="2"/>
        <v>4121.6041652726299</v>
      </c>
      <c r="D53" s="1">
        <f t="shared" si="3"/>
        <v>374487.23338909558</v>
      </c>
      <c r="E53" s="2">
        <f>Coûts!$B$2/((1+B53)^A53)</f>
        <v>6464.944976170721</v>
      </c>
      <c r="F53" s="14">
        <f t="shared" si="4"/>
        <v>1752402.2009531725</v>
      </c>
      <c r="G53" s="36">
        <f t="shared" si="0"/>
        <v>0.21369936261515948</v>
      </c>
      <c r="H53" s="37">
        <f t="shared" si="1"/>
        <v>-1377914.9675640769</v>
      </c>
    </row>
    <row r="54" spans="1:10" x14ac:dyDescent="0.25">
      <c r="A54" s="15">
        <v>49</v>
      </c>
      <c r="B54" s="1">
        <v>1.4999999999999999E-2</v>
      </c>
      <c r="C54" s="1">
        <f t="shared" si="2"/>
        <v>6500.933878698369</v>
      </c>
      <c r="D54" s="1">
        <f t="shared" si="3"/>
        <v>380988.16726779396</v>
      </c>
      <c r="E54" s="2">
        <f>Coûts!$B$2/((1+B54)^A54)</f>
        <v>10197.044193041531</v>
      </c>
      <c r="F54" s="14">
        <f t="shared" si="4"/>
        <v>1762599.245146214</v>
      </c>
      <c r="G54" s="36">
        <f t="shared" si="0"/>
        <v>0.21615132782845917</v>
      </c>
      <c r="H54" s="37">
        <f t="shared" si="1"/>
        <v>-1381611.07787842</v>
      </c>
    </row>
    <row r="55" spans="1:10" s="72" customFormat="1" x14ac:dyDescent="0.25">
      <c r="A55" s="73">
        <v>50</v>
      </c>
      <c r="B55" s="73">
        <v>1.4999999999999999E-2</v>
      </c>
      <c r="C55" s="74">
        <f t="shared" si="2"/>
        <v>6404.8609642348456</v>
      </c>
      <c r="D55" s="74">
        <f t="shared" si="3"/>
        <v>387393.02823202882</v>
      </c>
      <c r="E55" s="75">
        <f>Coûts!$B$2/((1+B55)^A55)</f>
        <v>10046.348958661607</v>
      </c>
      <c r="F55" s="76">
        <f t="shared" si="4"/>
        <v>1772645.5941048756</v>
      </c>
      <c r="G55" s="77">
        <f t="shared" si="0"/>
        <v>0.21853946977351038</v>
      </c>
      <c r="H55" s="78">
        <f t="shared" si="1"/>
        <v>-1385252.5658728466</v>
      </c>
    </row>
    <row r="56" spans="1:10" x14ac:dyDescent="0.25">
      <c r="A56" s="15">
        <v>51</v>
      </c>
      <c r="B56" s="1">
        <v>1.4999999999999999E-2</v>
      </c>
      <c r="C56" s="1">
        <f t="shared" si="2"/>
        <v>6310.207846536794</v>
      </c>
      <c r="D56" s="1">
        <f t="shared" si="3"/>
        <v>393703.23607856559</v>
      </c>
      <c r="E56" s="2">
        <f>Coûts!$B$2/((1+B56)^A56)</f>
        <v>9897.880747449859</v>
      </c>
      <c r="F56" s="14">
        <f t="shared" si="4"/>
        <v>1782543.4748523254</v>
      </c>
      <c r="G56" s="36">
        <f t="shared" si="0"/>
        <v>0.22086599380763036</v>
      </c>
      <c r="H56" s="37">
        <f t="shared" si="1"/>
        <v>-1388840.2387737599</v>
      </c>
    </row>
    <row r="57" spans="1:10" x14ac:dyDescent="0.25">
      <c r="A57" s="15">
        <v>52</v>
      </c>
      <c r="B57" s="1">
        <v>1.4999999999999999E-2</v>
      </c>
      <c r="C57" s="1">
        <f t="shared" si="2"/>
        <v>6216.9535433860065</v>
      </c>
      <c r="D57" s="1">
        <f t="shared" si="3"/>
        <v>399920.18962195161</v>
      </c>
      <c r="E57" s="2">
        <f>Coûts!$B$2/((1+B57)^A57)</f>
        <v>9751.6066477338554</v>
      </c>
      <c r="F57" s="14">
        <f t="shared" si="4"/>
        <v>1792295.0815000592</v>
      </c>
      <c r="G57" s="36">
        <f t="shared" si="0"/>
        <v>0.2231330062498631</v>
      </c>
      <c r="H57" s="37">
        <f t="shared" si="1"/>
        <v>-1392374.8918781076</v>
      </c>
    </row>
    <row r="58" spans="1:10" x14ac:dyDescent="0.25">
      <c r="A58" s="15">
        <v>53</v>
      </c>
      <c r="B58" s="1">
        <v>1.4999999999999999E-2</v>
      </c>
      <c r="C58" s="1">
        <f t="shared" si="2"/>
        <v>6125.0773826463128</v>
      </c>
      <c r="D58" s="1">
        <f t="shared" si="3"/>
        <v>406045.26700459793</v>
      </c>
      <c r="E58" s="2">
        <f>Coûts!$B$2/((1+B58)^A58)</f>
        <v>9607.4942342205486</v>
      </c>
      <c r="F58" s="14">
        <f t="shared" si="4"/>
        <v>1801902.5757342798</v>
      </c>
      <c r="G58" s="36">
        <f t="shared" si="0"/>
        <v>0.22534251988575657</v>
      </c>
      <c r="H58" s="37">
        <f t="shared" si="1"/>
        <v>-1395857.3087296819</v>
      </c>
    </row>
    <row r="59" spans="1:10" x14ac:dyDescent="0.25">
      <c r="A59" s="15">
        <v>54</v>
      </c>
      <c r="B59" s="1">
        <v>1.4999999999999999E-2</v>
      </c>
      <c r="C59" s="1">
        <f t="shared" si="2"/>
        <v>6034.5589976810979</v>
      </c>
      <c r="D59" s="1">
        <f t="shared" si="3"/>
        <v>412079.82600227901</v>
      </c>
      <c r="E59" s="2">
        <f>Coûts!$B$2/((1+B59)^A59)</f>
        <v>9465.5115608084252</v>
      </c>
      <c r="F59" s="14">
        <f t="shared" si="4"/>
        <v>1811368.0872950882</v>
      </c>
      <c r="G59" s="36">
        <f t="shared" si="0"/>
        <v>0.22749645910878161</v>
      </c>
      <c r="H59" s="37">
        <f t="shared" si="1"/>
        <v>-1399288.2612928092</v>
      </c>
    </row>
    <row r="60" spans="1:10" x14ac:dyDescent="0.25">
      <c r="A60" s="41">
        <v>55</v>
      </c>
      <c r="B60" s="1">
        <v>1.4999999999999999E-2</v>
      </c>
      <c r="C60" s="1">
        <f t="shared" si="2"/>
        <v>5945.37832283852</v>
      </c>
      <c r="D60" s="1">
        <f t="shared" si="3"/>
        <v>418025.20432511752</v>
      </c>
      <c r="E60" s="2">
        <f>Coûts!$B$2/((1+B60)^A60)</f>
        <v>9325.6271535058368</v>
      </c>
      <c r="F60" s="14">
        <f t="shared" si="4"/>
        <v>1820693.714448594</v>
      </c>
      <c r="G60" s="36">
        <f t="shared" si="0"/>
        <v>0.22959666472607035</v>
      </c>
      <c r="H60" s="37">
        <f t="shared" si="1"/>
        <v>-1402668.5101234764</v>
      </c>
    </row>
    <row r="61" spans="1:10" x14ac:dyDescent="0.25">
      <c r="A61" s="15">
        <v>56</v>
      </c>
      <c r="B61" s="1">
        <v>1.4999999999999999E-2</v>
      </c>
      <c r="C61" s="1">
        <f t="shared" si="2"/>
        <v>5857.5155890034684</v>
      </c>
      <c r="D61" s="1">
        <f t="shared" si="3"/>
        <v>423882.71991412097</v>
      </c>
      <c r="E61" s="2">
        <f>Coûts!$B$2/((1+B61)^A61)</f>
        <v>9187.8100034540275</v>
      </c>
      <c r="F61" s="14">
        <f t="shared" si="4"/>
        <v>1829881.5244520481</v>
      </c>
      <c r="G61" s="36">
        <f t="shared" si="0"/>
        <v>0.23164489845376807</v>
      </c>
      <c r="H61" s="37">
        <f t="shared" si="1"/>
        <v>-1405998.8045379273</v>
      </c>
    </row>
    <row r="62" spans="1:10" x14ac:dyDescent="0.25">
      <c r="A62" s="41">
        <v>57</v>
      </c>
      <c r="B62" s="1">
        <v>1.4999999999999999E-2</v>
      </c>
      <c r="C62" s="1">
        <f t="shared" si="2"/>
        <v>5770.9513192152408</v>
      </c>
      <c r="D62" s="1">
        <f t="shared" si="3"/>
        <v>429653.67123333621</v>
      </c>
      <c r="E62" s="2">
        <f>Coûts!$B$2/((1+B62)^A62)</f>
        <v>9052.0295600532299</v>
      </c>
      <c r="F62" s="14">
        <f t="shared" si="4"/>
        <v>1838933.5540121014</v>
      </c>
      <c r="G62" s="36">
        <f t="shared" si="0"/>
        <v>0.23364284712513805</v>
      </c>
      <c r="H62" s="37">
        <f t="shared" si="1"/>
        <v>-1409279.8827787652</v>
      </c>
    </row>
    <row r="63" spans="1:10" x14ac:dyDescent="0.25">
      <c r="A63" s="15">
        <v>58</v>
      </c>
      <c r="B63" s="1">
        <v>1.4999999999999999E-2</v>
      </c>
      <c r="C63" s="1">
        <f t="shared" si="2"/>
        <v>5685.6663243499916</v>
      </c>
      <c r="D63" s="1">
        <f t="shared" si="3"/>
        <v>435339.3375576862</v>
      </c>
      <c r="E63" s="2">
        <f>Coûts!$B$2/((1+B63)^A63)</f>
        <v>8918.255724190376</v>
      </c>
      <c r="F63" s="14">
        <f t="shared" si="4"/>
        <v>1847851.8097362916</v>
      </c>
      <c r="G63" s="36">
        <f t="shared" si="0"/>
        <v>0.23559212663260795</v>
      </c>
      <c r="H63" s="37">
        <f t="shared" si="1"/>
        <v>-1412512.4721786054</v>
      </c>
    </row>
    <row r="64" spans="1:10" x14ac:dyDescent="0.25">
      <c r="A64" s="15">
        <v>59</v>
      </c>
      <c r="B64" s="1">
        <v>1.4999999999999999E-2</v>
      </c>
      <c r="C64" s="1">
        <f t="shared" si="2"/>
        <v>5601.6416988669871</v>
      </c>
      <c r="D64" s="1">
        <f t="shared" si="3"/>
        <v>440940.97925655317</v>
      </c>
      <c r="E64" s="2">
        <f>Coûts!$B$2/((1+B64)^A64)</f>
        <v>8786.4588415668732</v>
      </c>
      <c r="F64" s="14">
        <f t="shared" si="4"/>
        <v>1856638.2685778586</v>
      </c>
      <c r="G64" s="36">
        <f t="shared" si="0"/>
        <v>0.23749428562317829</v>
      </c>
      <c r="H64" s="37">
        <f t="shared" si="1"/>
        <v>-1415697.2893213055</v>
      </c>
    </row>
    <row r="65" spans="1:8" x14ac:dyDescent="0.25">
      <c r="A65" s="15">
        <v>60</v>
      </c>
      <c r="B65" s="1">
        <v>1.4999999999999999E-2</v>
      </c>
      <c r="C65" s="1">
        <f t="shared" si="2"/>
        <v>5518.8588166177233</v>
      </c>
      <c r="D65" s="1">
        <f t="shared" si="3"/>
        <v>446459.83807317092</v>
      </c>
      <c r="E65" s="2">
        <f>Coûts!$B$2/((1+B65)^A65)</f>
        <v>8656.6096961250005</v>
      </c>
      <c r="F65" s="14">
        <f t="shared" si="4"/>
        <v>1865294.8782739835</v>
      </c>
      <c r="G65" s="36">
        <f t="shared" si="0"/>
        <v>0.23935080896501168</v>
      </c>
      <c r="H65" s="37">
        <f t="shared" si="1"/>
        <v>-1418835.0402008125</v>
      </c>
    </row>
    <row r="66" spans="1:8" x14ac:dyDescent="0.25">
      <c r="A66" s="15">
        <v>61</v>
      </c>
      <c r="B66" s="1">
        <v>1.4999999999999999E-2</v>
      </c>
      <c r="C66" s="1">
        <f t="shared" si="2"/>
        <v>5437.2993267169686</v>
      </c>
      <c r="D66" s="1">
        <f t="shared" si="3"/>
        <v>451897.1373998879</v>
      </c>
      <c r="E66" s="2">
        <f>Coûts!$B$2/((1+B66)^A66)</f>
        <v>8528.6795035714294</v>
      </c>
      <c r="F66" s="14">
        <f t="shared" si="4"/>
        <v>1873823.557777555</v>
      </c>
      <c r="G66" s="36">
        <f t="shared" si="0"/>
        <v>0.24116312100156306</v>
      </c>
      <c r="H66" s="37">
        <f t="shared" si="1"/>
        <v>-1421926.4203776671</v>
      </c>
    </row>
    <row r="67" spans="1:8" x14ac:dyDescent="0.25">
      <c r="A67" s="15">
        <v>62</v>
      </c>
      <c r="B67" s="1">
        <v>1.4999999999999999E-2</v>
      </c>
      <c r="C67" s="1">
        <f t="shared" si="2"/>
        <v>5356.9451494748473</v>
      </c>
      <c r="D67" s="1">
        <f t="shared" si="3"/>
        <v>457254.08254936273</v>
      </c>
      <c r="E67" s="2">
        <f>Coûts!$B$2/((1+B67)^A67)</f>
        <v>8402.6399049964839</v>
      </c>
      <c r="F67" s="14">
        <f t="shared" si="4"/>
        <v>1882226.1976825513</v>
      </c>
      <c r="G67" s="36">
        <f t="shared" si="0"/>
        <v>0.24293258860829084</v>
      </c>
      <c r="H67" s="37">
        <f t="shared" si="1"/>
        <v>-1424972.1151331887</v>
      </c>
    </row>
    <row r="68" spans="1:8" x14ac:dyDescent="0.25">
      <c r="A68" s="15">
        <v>63</v>
      </c>
      <c r="B68" s="1">
        <v>1.4999999999999999E-2</v>
      </c>
      <c r="C68" s="1">
        <f t="shared" si="2"/>
        <v>5277.7784723890127</v>
      </c>
      <c r="D68" s="1">
        <f t="shared" si="3"/>
        <v>462531.86102175177</v>
      </c>
      <c r="E68" s="2">
        <f>Coûts!$B$2/((1+B68)^A68)</f>
        <v>8278.4629605876708</v>
      </c>
      <c r="F68" s="14">
        <f t="shared" si="4"/>
        <v>1890504.6606431389</v>
      </c>
      <c r="G68" s="36">
        <f t="shared" si="0"/>
        <v>0.24466052406578095</v>
      </c>
      <c r="H68" s="37">
        <f t="shared" si="1"/>
        <v>-1427972.7996213872</v>
      </c>
    </row>
    <row r="69" spans="1:8" x14ac:dyDescent="0.25">
      <c r="A69" s="15">
        <v>64</v>
      </c>
      <c r="B69" s="1">
        <v>1.4999999999999999E-2</v>
      </c>
      <c r="C69" s="1">
        <f t="shared" si="2"/>
        <v>5199.7817461960722</v>
      </c>
      <c r="D69" s="1">
        <f t="shared" si="3"/>
        <v>467731.64276794787</v>
      </c>
      <c r="E69" s="2">
        <f>Coûts!$B$2/((1+B69)^A69)</f>
        <v>8156.1211434361285</v>
      </c>
      <c r="F69" s="14">
        <f t="shared" si="4"/>
        <v>1898660.781786575</v>
      </c>
      <c r="G69" s="36">
        <f t="shared" si="0"/>
        <v>0.24634818776202264</v>
      </c>
      <c r="H69" s="37">
        <f t="shared" si="1"/>
        <v>-1430929.1390186271</v>
      </c>
    </row>
    <row r="70" spans="1:8" x14ac:dyDescent="0.25">
      <c r="A70" s="15">
        <v>65</v>
      </c>
      <c r="B70" s="1">
        <v>1.4999999999999999E-2</v>
      </c>
      <c r="C70" s="1">
        <f t="shared" si="2"/>
        <v>5122.9376809813521</v>
      </c>
      <c r="D70" s="1">
        <f t="shared" si="3"/>
        <v>472854.58044892922</v>
      </c>
      <c r="E70" s="2">
        <f>Coûts!$B$2/((1+B70)^A70)</f>
        <v>8035.5873334346097</v>
      </c>
      <c r="F70" s="14">
        <f t="shared" si="4"/>
        <v>1906696.3691200095</v>
      </c>
      <c r="G70" s="36">
        <f t="shared" si="0"/>
        <v>0.24799679073557163</v>
      </c>
      <c r="H70" s="37">
        <f t="shared" si="1"/>
        <v>-1433841.7886710803</v>
      </c>
    </row>
    <row r="71" spans="1:8" x14ac:dyDescent="0.25">
      <c r="A71" s="15">
        <v>66</v>
      </c>
      <c r="B71" s="1">
        <v>1.4999999999999999E-2</v>
      </c>
      <c r="C71" s="1">
        <f t="shared" si="2"/>
        <v>5047.2292423461604</v>
      </c>
      <c r="D71" s="1">
        <f t="shared" si="3"/>
        <v>477901.80969127535</v>
      </c>
      <c r="E71" s="2">
        <f>Coûts!$B$2/((1+B71)^A71)</f>
        <v>7916.8348112656276</v>
      </c>
      <c r="F71" s="14">
        <f t="shared" si="4"/>
        <v>1914613.2039312751</v>
      </c>
      <c r="G71" s="36">
        <f t="shared" ref="G71:G105" si="5">D71/F71</f>
        <v>0.24960749707042634</v>
      </c>
      <c r="H71" s="37">
        <f t="shared" ref="H71:H105" si="6">D71-F71</f>
        <v>-1436711.3942399998</v>
      </c>
    </row>
    <row r="72" spans="1:8" x14ac:dyDescent="0.25">
      <c r="A72" s="15">
        <v>67</v>
      </c>
      <c r="B72" s="1">
        <v>1.4999999999999999E-2</v>
      </c>
      <c r="C72" s="1">
        <f t="shared" ref="C72:C105" si="7">$B$2/((1+B72)^A72)</f>
        <v>4972.6396476316859</v>
      </c>
      <c r="D72" s="1">
        <f t="shared" ref="D72:D105" si="8">D71+C72</f>
        <v>482874.44933890703</v>
      </c>
      <c r="E72" s="2">
        <f>Coûts!$B$2/((1+B72)^A72)</f>
        <v>7799.8372524784518</v>
      </c>
      <c r="F72" s="14">
        <f t="shared" ref="F72:F104" si="9">F71+E72</f>
        <v>1922413.0411837534</v>
      </c>
      <c r="G72" s="36">
        <f t="shared" si="5"/>
        <v>0.25118142615260775</v>
      </c>
      <c r="H72" s="37">
        <f t="shared" si="6"/>
        <v>-1439538.5918448465</v>
      </c>
    </row>
    <row r="73" spans="1:8" x14ac:dyDescent="0.25">
      <c r="A73" s="15">
        <v>68</v>
      </c>
      <c r="B73" s="1">
        <v>1.4999999999999999E-2</v>
      </c>
      <c r="C73" s="1">
        <f t="shared" si="7"/>
        <v>4899.1523621987062</v>
      </c>
      <c r="D73" s="1">
        <f t="shared" si="8"/>
        <v>487773.60170110571</v>
      </c>
      <c r="E73" s="2">
        <f>Coûts!$B$2/((1+B73)^A73)</f>
        <v>7684.568721653648</v>
      </c>
      <c r="F73" s="14">
        <f t="shared" si="9"/>
        <v>1930097.6099054071</v>
      </c>
      <c r="G73" s="36">
        <f t="shared" si="5"/>
        <v>0.25271965479767172</v>
      </c>
      <c r="H73" s="37">
        <f t="shared" si="6"/>
        <v>-1442324.0082043014</v>
      </c>
    </row>
    <row r="74" spans="1:8" x14ac:dyDescent="0.25">
      <c r="A74" s="41">
        <v>69</v>
      </c>
      <c r="B74" s="1">
        <v>1.4999999999999999E-2</v>
      </c>
      <c r="C74" s="42">
        <f t="shared" si="7"/>
        <v>4826.7510957622726</v>
      </c>
      <c r="D74" s="42">
        <f t="shared" si="8"/>
        <v>492600.35279686796</v>
      </c>
      <c r="E74" s="43">
        <f>Coûts!$B$2/((1+B74)^A74)</f>
        <v>7571.0036666538408</v>
      </c>
      <c r="F74" s="44">
        <f t="shared" si="9"/>
        <v>1937668.6135720608</v>
      </c>
      <c r="G74" s="45">
        <f t="shared" si="5"/>
        <v>0.25422321925768676</v>
      </c>
      <c r="H74" s="37">
        <f t="shared" si="6"/>
        <v>-1445068.2607751929</v>
      </c>
    </row>
    <row r="75" spans="1:8" x14ac:dyDescent="0.25">
      <c r="A75" s="15">
        <v>70</v>
      </c>
      <c r="B75" s="1">
        <v>1.4999999999999999E-2</v>
      </c>
      <c r="C75" s="1">
        <f t="shared" si="7"/>
        <v>4755.4197987805646</v>
      </c>
      <c r="D75" s="1">
        <f t="shared" si="8"/>
        <v>497355.77259564854</v>
      </c>
      <c r="E75" s="2">
        <f>Coûts!$B$2/((1+B75)^A75)</f>
        <v>7459.1169129594509</v>
      </c>
      <c r="F75" s="14">
        <f t="shared" si="9"/>
        <v>1945127.7304850202</v>
      </c>
      <c r="G75" s="36">
        <f t="shared" si="5"/>
        <v>0.25569311711556969</v>
      </c>
      <c r="H75" s="37">
        <f t="shared" si="6"/>
        <v>-1447771.9578893716</v>
      </c>
    </row>
    <row r="76" spans="1:8" x14ac:dyDescent="0.25">
      <c r="A76" s="15">
        <v>71</v>
      </c>
      <c r="B76" s="1">
        <v>1.4999999999999999E-2</v>
      </c>
      <c r="C76" s="1">
        <f t="shared" si="7"/>
        <v>4685.142658897109</v>
      </c>
      <c r="D76" s="1">
        <f t="shared" si="8"/>
        <v>502040.91525454563</v>
      </c>
      <c r="E76" s="2">
        <f>Coûts!$B$2/((1+B76)^A76)</f>
        <v>7348.8836580881298</v>
      </c>
      <c r="F76" s="14">
        <f t="shared" si="9"/>
        <v>1952476.6141431083</v>
      </c>
      <c r="G76" s="36">
        <f t="shared" si="5"/>
        <v>0.25713030907408768</v>
      </c>
      <c r="H76" s="37">
        <f t="shared" si="6"/>
        <v>-1450435.6988885626</v>
      </c>
    </row>
    <row r="77" spans="1:8" x14ac:dyDescent="0.25">
      <c r="A77" s="15">
        <v>72</v>
      </c>
      <c r="B77" s="1">
        <v>1.4999999999999999E-2</v>
      </c>
      <c r="C77" s="1">
        <f t="shared" si="7"/>
        <v>4615.9040974355757</v>
      </c>
      <c r="D77" s="1">
        <f t="shared" si="8"/>
        <v>506656.81935198122</v>
      </c>
      <c r="E77" s="2">
        <f>Coûts!$B$2/((1+B77)^A77)</f>
        <v>7240.2794660966811</v>
      </c>
      <c r="F77" s="14">
        <f t="shared" si="9"/>
        <v>1959716.893609205</v>
      </c>
      <c r="G77" s="36">
        <f t="shared" si="5"/>
        <v>0.25853572064629843</v>
      </c>
      <c r="H77" s="37">
        <f t="shared" si="6"/>
        <v>-1453060.0742572239</v>
      </c>
    </row>
    <row r="78" spans="1:8" x14ac:dyDescent="0.25">
      <c r="A78" s="15">
        <v>73</v>
      </c>
      <c r="B78" s="1">
        <v>1.4999999999999999E-2</v>
      </c>
      <c r="C78" s="1">
        <f t="shared" si="7"/>
        <v>4547.688765946381</v>
      </c>
      <c r="D78" s="1">
        <f t="shared" si="8"/>
        <v>511204.50811792759</v>
      </c>
      <c r="E78" s="2">
        <f>Coûts!$B$2/((1+B78)^A78)</f>
        <v>7133.2802621642177</v>
      </c>
      <c r="F78" s="14">
        <f t="shared" si="9"/>
        <v>1966850.1738713693</v>
      </c>
      <c r="G78" s="36">
        <f t="shared" si="5"/>
        <v>0.25991024375370647</v>
      </c>
      <c r="H78" s="37">
        <f t="shared" si="6"/>
        <v>-1455645.6657534419</v>
      </c>
    </row>
    <row r="79" spans="1:8" x14ac:dyDescent="0.25">
      <c r="A79" s="15">
        <v>74</v>
      </c>
      <c r="B79" s="1">
        <v>1.4999999999999999E-2</v>
      </c>
      <c r="C79" s="1">
        <f t="shared" si="7"/>
        <v>4480.4815428043166</v>
      </c>
      <c r="D79" s="1">
        <f t="shared" si="8"/>
        <v>515684.98966073192</v>
      </c>
      <c r="E79" s="2">
        <f>Coûts!$B$2/((1+B79)^A79)</f>
        <v>7027.8623272553878</v>
      </c>
      <c r="F79" s="14">
        <f t="shared" si="9"/>
        <v>1973878.0361986246</v>
      </c>
      <c r="G79" s="36">
        <f t="shared" si="5"/>
        <v>0.26125473823796086</v>
      </c>
      <c r="H79" s="37">
        <f t="shared" si="6"/>
        <v>-1458193.0465378927</v>
      </c>
    </row>
    <row r="80" spans="1:8" x14ac:dyDescent="0.25">
      <c r="A80" s="41">
        <v>75</v>
      </c>
      <c r="B80" s="1">
        <v>1.4999999999999999E-2</v>
      </c>
      <c r="C80" s="42">
        <f t="shared" si="7"/>
        <v>4414.26752985647</v>
      </c>
      <c r="D80" s="42">
        <f t="shared" si="8"/>
        <v>520099.2571905884</v>
      </c>
      <c r="E80" s="43">
        <f>Coûts!$B$2/((1+B80)^A80)</f>
        <v>6924.0022928624521</v>
      </c>
      <c r="F80" s="44">
        <f t="shared" si="9"/>
        <v>1980802.038491487</v>
      </c>
      <c r="G80" s="45">
        <f t="shared" si="5"/>
        <v>0.2625700332915038</v>
      </c>
      <c r="H80" s="37">
        <f t="shared" si="6"/>
        <v>-1460702.7813008986</v>
      </c>
    </row>
    <row r="81" spans="1:8" x14ac:dyDescent="0.25">
      <c r="A81" s="15">
        <v>76</v>
      </c>
      <c r="B81" s="1">
        <v>1.4999999999999999E-2</v>
      </c>
      <c r="C81" s="1">
        <f t="shared" si="7"/>
        <v>4349.0320491196762</v>
      </c>
      <c r="D81" s="1">
        <f t="shared" si="8"/>
        <v>524448.2892397081</v>
      </c>
      <c r="E81" s="2">
        <f>Coûts!$B$2/((1+B81)^A81)</f>
        <v>6821.677135825078</v>
      </c>
      <c r="F81" s="14">
        <f t="shared" si="9"/>
        <v>1987623.7156273122</v>
      </c>
      <c r="G81" s="36">
        <f t="shared" si="5"/>
        <v>0.26385692881219597</v>
      </c>
      <c r="H81" s="37">
        <f t="shared" si="6"/>
        <v>-1463175.4263876041</v>
      </c>
    </row>
    <row r="82" spans="1:8" x14ac:dyDescent="0.25">
      <c r="A82" s="15">
        <v>77</v>
      </c>
      <c r="B82" s="1">
        <v>1.4999999999999999E-2</v>
      </c>
      <c r="C82" s="1">
        <f t="shared" si="7"/>
        <v>4284.760639526774</v>
      </c>
      <c r="D82" s="1">
        <f t="shared" si="8"/>
        <v>528733.04987923487</v>
      </c>
      <c r="E82" s="2">
        <f>Coûts!$B$2/((1+B82)^A82)</f>
        <v>6720.8641732266778</v>
      </c>
      <c r="F82" s="14">
        <f t="shared" si="9"/>
        <v>1994344.579800539</v>
      </c>
      <c r="G82" s="36">
        <f t="shared" si="5"/>
        <v>0.26511619668659026</v>
      </c>
      <c r="H82" s="37">
        <f t="shared" si="6"/>
        <v>-1465611.529921304</v>
      </c>
    </row>
    <row r="83" spans="1:8" x14ac:dyDescent="0.25">
      <c r="A83" s="15">
        <v>78</v>
      </c>
      <c r="B83" s="1">
        <v>1.4999999999999999E-2</v>
      </c>
      <c r="C83" s="1">
        <f t="shared" si="7"/>
        <v>4221.4390537209611</v>
      </c>
      <c r="D83" s="1">
        <f t="shared" si="8"/>
        <v>532954.48893295578</v>
      </c>
      <c r="E83" s="2">
        <f>Coûts!$B$2/((1+B83)^A83)</f>
        <v>6621.5410573661866</v>
      </c>
      <c r="F83" s="14">
        <f t="shared" si="9"/>
        <v>2000966.1208579051</v>
      </c>
      <c r="G83" s="36">
        <f t="shared" si="5"/>
        <v>0.26634858200620304</v>
      </c>
      <c r="H83" s="37">
        <f t="shared" si="6"/>
        <v>-1468011.6319249494</v>
      </c>
    </row>
    <row r="84" spans="1:8" x14ac:dyDescent="0.25">
      <c r="A84" s="15">
        <v>79</v>
      </c>
      <c r="B84" s="1">
        <v>1.4999999999999999E-2</v>
      </c>
      <c r="C84" s="1">
        <f t="shared" si="7"/>
        <v>4159.0532548974988</v>
      </c>
      <c r="D84" s="1">
        <f t="shared" si="8"/>
        <v>537113.54218785325</v>
      </c>
      <c r="E84" s="2">
        <f>Coûts!$B$2/((1+B84)^A84)</f>
        <v>6523.6857708041262</v>
      </c>
      <c r="F84" s="14">
        <f t="shared" si="9"/>
        <v>2007489.8066287092</v>
      </c>
      <c r="G84" s="36">
        <f t="shared" si="5"/>
        <v>0.26755480422082856</v>
      </c>
      <c r="H84" s="37">
        <f t="shared" si="6"/>
        <v>-1470376.2644408559</v>
      </c>
    </row>
    <row r="85" spans="1:8" x14ac:dyDescent="0.25">
      <c r="A85" s="15">
        <v>80</v>
      </c>
      <c r="B85" s="1">
        <v>1.4999999999999999E-2</v>
      </c>
      <c r="C85" s="1">
        <f t="shared" si="7"/>
        <v>4097.5894136921179</v>
      </c>
      <c r="D85" s="1">
        <f t="shared" si="8"/>
        <v>541211.13160154538</v>
      </c>
      <c r="E85" s="2">
        <f>Coûts!$B$2/((1+B85)^A85)</f>
        <v>6427.2766214818985</v>
      </c>
      <c r="F85" s="14">
        <f t="shared" si="9"/>
        <v>2013917.0832501911</v>
      </c>
      <c r="G85" s="36">
        <f t="shared" si="5"/>
        <v>0.26873555823266737</v>
      </c>
      <c r="H85" s="37">
        <f t="shared" si="6"/>
        <v>-1472705.9516486456</v>
      </c>
    </row>
    <row r="86" spans="1:8" x14ac:dyDescent="0.25">
      <c r="A86" s="15">
        <v>81</v>
      </c>
      <c r="B86" s="1">
        <v>1.4999999999999999E-2</v>
      </c>
      <c r="C86" s="1">
        <f t="shared" si="7"/>
        <v>4037.0339051153874</v>
      </c>
      <c r="D86" s="1">
        <f t="shared" si="8"/>
        <v>545248.16550666082</v>
      </c>
      <c r="E86" s="2">
        <f>Coûts!$B$2/((1+B86)^A86)</f>
        <v>6332.2922379132006</v>
      </c>
      <c r="F86" s="14">
        <f t="shared" si="9"/>
        <v>2020249.3754881043</v>
      </c>
      <c r="G86" s="36">
        <f t="shared" si="5"/>
        <v>0.26989151543478418</v>
      </c>
      <c r="H86" s="37">
        <f t="shared" si="6"/>
        <v>-1475001.2099814434</v>
      </c>
    </row>
    <row r="87" spans="1:8" x14ac:dyDescent="0.25">
      <c r="A87" s="15">
        <v>82</v>
      </c>
      <c r="B87" s="1">
        <v>1.4999999999999999E-2</v>
      </c>
      <c r="C87" s="1">
        <f t="shared" si="7"/>
        <v>3977.3733055324019</v>
      </c>
      <c r="D87" s="1">
        <f t="shared" si="8"/>
        <v>549225.5388121932</v>
      </c>
      <c r="E87" s="2">
        <f>Coûts!$B$2/((1+B87)^A87)</f>
        <v>6238.7115644465039</v>
      </c>
      <c r="F87" s="14">
        <f t="shared" si="9"/>
        <v>2026488.0870525509</v>
      </c>
      <c r="G87" s="36">
        <f t="shared" si="5"/>
        <v>0.27102332469717139</v>
      </c>
      <c r="H87" s="37">
        <f t="shared" si="6"/>
        <v>-1477262.5482403575</v>
      </c>
    </row>
    <row r="88" spans="1:8" x14ac:dyDescent="0.25">
      <c r="A88" s="15">
        <v>83</v>
      </c>
      <c r="B88" s="1">
        <v>1.4999999999999999E-2</v>
      </c>
      <c r="C88" s="1">
        <f t="shared" si="7"/>
        <v>3918.5943896870963</v>
      </c>
      <c r="D88" s="1">
        <f t="shared" si="8"/>
        <v>553144.13320188026</v>
      </c>
      <c r="E88" s="2">
        <f>Coûts!$B$2/((1+B88)^A88)</f>
        <v>6146.5138565975421</v>
      </c>
      <c r="F88" s="14">
        <f t="shared" si="9"/>
        <v>2032634.6009091483</v>
      </c>
      <c r="G88" s="36">
        <f t="shared" si="5"/>
        <v>0.27213161330347929</v>
      </c>
      <c r="H88" s="37">
        <f t="shared" si="6"/>
        <v>-1479490.467707268</v>
      </c>
    </row>
    <row r="89" spans="1:8" x14ac:dyDescent="0.25">
      <c r="A89" s="15">
        <v>84</v>
      </c>
      <c r="B89" s="1">
        <v>1.4999999999999999E-2</v>
      </c>
      <c r="C89" s="1">
        <f t="shared" si="7"/>
        <v>3860.6841277705389</v>
      </c>
      <c r="D89" s="1">
        <f t="shared" si="8"/>
        <v>557004.81732965074</v>
      </c>
      <c r="E89" s="2">
        <f>Coûts!$B$2/((1+B89)^A89)</f>
        <v>6055.6786764507815</v>
      </c>
      <c r="F89" s="14">
        <f t="shared" si="9"/>
        <v>2038690.2795855992</v>
      </c>
      <c r="G89" s="36">
        <f t="shared" si="5"/>
        <v>0.27321698784126841</v>
      </c>
      <c r="H89" s="37">
        <f t="shared" si="6"/>
        <v>-1481685.4622559485</v>
      </c>
    </row>
    <row r="90" spans="1:8" x14ac:dyDescent="0.25">
      <c r="A90" s="15">
        <v>85</v>
      </c>
      <c r="B90" s="1">
        <v>1.4999999999999999E-2</v>
      </c>
      <c r="C90" s="1">
        <f t="shared" si="7"/>
        <v>3803.6296825325512</v>
      </c>
      <c r="D90" s="1">
        <f t="shared" si="8"/>
        <v>560808.44701218326</v>
      </c>
      <c r="E90" s="2">
        <f>Coûts!$B$2/((1+B90)^A90)</f>
        <v>5966.185888128849</v>
      </c>
      <c r="F90" s="14">
        <f t="shared" si="9"/>
        <v>2044656.465473728</v>
      </c>
      <c r="G90" s="36">
        <f t="shared" si="5"/>
        <v>0.2742800350484545</v>
      </c>
      <c r="H90" s="37">
        <f t="shared" si="6"/>
        <v>-1483848.0184615448</v>
      </c>
    </row>
    <row r="91" spans="1:8" x14ac:dyDescent="0.25">
      <c r="A91" s="15">
        <v>86</v>
      </c>
      <c r="B91" s="1">
        <v>1.4999999999999999E-2</v>
      </c>
      <c r="C91" s="1">
        <f t="shared" si="7"/>
        <v>3747.4184064360115</v>
      </c>
      <c r="D91" s="1">
        <f t="shared" si="8"/>
        <v>564555.86541861924</v>
      </c>
      <c r="E91" s="2">
        <f>Coûts!$B$2/((1+B91)^A91)</f>
        <v>5878.0156533289164</v>
      </c>
      <c r="F91" s="14">
        <f t="shared" si="9"/>
        <v>2050534.481127057</v>
      </c>
      <c r="G91" s="36">
        <f t="shared" si="5"/>
        <v>0.27532132261844067</v>
      </c>
      <c r="H91" s="37">
        <f t="shared" si="6"/>
        <v>-1485978.6157084377</v>
      </c>
    </row>
    <row r="92" spans="1:8" x14ac:dyDescent="0.25">
      <c r="A92" s="15">
        <v>87</v>
      </c>
      <c r="B92" s="1">
        <v>1.4999999999999999E-2</v>
      </c>
      <c r="C92" s="1">
        <f t="shared" si="7"/>
        <v>3692.037838853214</v>
      </c>
      <c r="D92" s="1">
        <f t="shared" si="8"/>
        <v>568247.90325747244</v>
      </c>
      <c r="E92" s="2">
        <f>Coûts!$B$2/((1+B92)^A92)</f>
        <v>5791.1484269250423</v>
      </c>
      <c r="F92" s="14">
        <f t="shared" si="9"/>
        <v>2056325.6295539821</v>
      </c>
      <c r="G92" s="36">
        <f t="shared" si="5"/>
        <v>0.27634139996627172</v>
      </c>
      <c r="H92" s="37">
        <f t="shared" si="6"/>
        <v>-1488077.7262965096</v>
      </c>
    </row>
    <row r="93" spans="1:8" x14ac:dyDescent="0.25">
      <c r="A93" s="15">
        <v>88</v>
      </c>
      <c r="B93" s="1">
        <v>1.4999999999999999E-2</v>
      </c>
      <c r="C93" s="1">
        <f t="shared" si="7"/>
        <v>3637.4757033036594</v>
      </c>
      <c r="D93" s="1">
        <f t="shared" si="8"/>
        <v>571885.37896077614</v>
      </c>
      <c r="E93" s="2">
        <f>Coûts!$B$2/((1+B93)^A93)</f>
        <v>5705.5649526355101</v>
      </c>
      <c r="F93" s="14">
        <f t="shared" si="9"/>
        <v>2062031.1945066175</v>
      </c>
      <c r="G93" s="36">
        <f t="shared" si="5"/>
        <v>0.27734079895799602</v>
      </c>
      <c r="H93" s="37">
        <f t="shared" si="6"/>
        <v>-1490145.8155458414</v>
      </c>
    </row>
    <row r="94" spans="1:8" x14ac:dyDescent="0.25">
      <c r="A94" s="15">
        <v>89</v>
      </c>
      <c r="B94" s="1">
        <v>1.4999999999999999E-2</v>
      </c>
      <c r="C94" s="1">
        <f t="shared" si="7"/>
        <v>3583.7199047326699</v>
      </c>
      <c r="D94" s="1">
        <f t="shared" si="8"/>
        <v>575469.0988655088</v>
      </c>
      <c r="E94" s="2">
        <f>Coûts!$B$2/((1+B94)^A94)</f>
        <v>5621.2462587541977</v>
      </c>
      <c r="F94" s="14">
        <f t="shared" si="9"/>
        <v>2067652.4407653718</v>
      </c>
      <c r="G94" s="36">
        <f t="shared" si="5"/>
        <v>0.27832003460527943</v>
      </c>
      <c r="H94" s="37">
        <f t="shared" si="6"/>
        <v>-1492183.341899863</v>
      </c>
    </row>
    <row r="95" spans="1:8" x14ac:dyDescent="0.25">
      <c r="A95" s="15">
        <v>90</v>
      </c>
      <c r="B95" s="1">
        <v>1.4999999999999999E-2</v>
      </c>
      <c r="C95" s="1">
        <f t="shared" si="7"/>
        <v>3530.7585268302169</v>
      </c>
      <c r="D95" s="1">
        <f t="shared" si="8"/>
        <v>578999.85739233904</v>
      </c>
      <c r="E95" s="2">
        <f>Coûts!$B$2/((1+B95)^A95)</f>
        <v>5538.173653945023</v>
      </c>
      <c r="F95" s="14">
        <f t="shared" si="9"/>
        <v>2073190.6144193169</v>
      </c>
      <c r="G95" s="36">
        <f t="shared" si="5"/>
        <v>0.27927960572719068</v>
      </c>
      <c r="H95" s="37">
        <f t="shared" si="6"/>
        <v>-1494190.7570269778</v>
      </c>
    </row>
    <row r="96" spans="1:8" x14ac:dyDescent="0.25">
      <c r="A96" s="15">
        <v>91</v>
      </c>
      <c r="B96" s="1">
        <v>1.4999999999999999E-2</v>
      </c>
      <c r="C96" s="1">
        <f t="shared" si="7"/>
        <v>3478.5798293893763</v>
      </c>
      <c r="D96" s="1">
        <f t="shared" si="8"/>
        <v>582478.43722172838</v>
      </c>
      <c r="E96" s="2">
        <f>Coûts!$B$2/((1+B96)^A96)</f>
        <v>5456.3287230985452</v>
      </c>
      <c r="F96" s="14">
        <f t="shared" si="9"/>
        <v>2078646.9431424155</v>
      </c>
      <c r="G96" s="36">
        <f t="shared" si="5"/>
        <v>0.28021999558095262</v>
      </c>
      <c r="H96" s="37">
        <f t="shared" si="6"/>
        <v>-1496168.5059206872</v>
      </c>
    </row>
    <row r="97" spans="1:8" x14ac:dyDescent="0.25">
      <c r="A97" s="15">
        <v>92</v>
      </c>
      <c r="B97" s="1">
        <v>1.4999999999999999E-2</v>
      </c>
      <c r="C97" s="1">
        <f t="shared" si="7"/>
        <v>3427.1722457038204</v>
      </c>
      <c r="D97" s="1">
        <f t="shared" si="8"/>
        <v>585905.60946743225</v>
      </c>
      <c r="E97" s="2">
        <f>Coûts!$B$2/((1+B97)^A97)</f>
        <v>5375.6933232497995</v>
      </c>
      <c r="F97" s="14">
        <f t="shared" si="9"/>
        <v>2084022.6364656652</v>
      </c>
      <c r="G97" s="36">
        <f t="shared" si="5"/>
        <v>0.28114167246334765</v>
      </c>
      <c r="H97" s="37">
        <f t="shared" si="6"/>
        <v>-1498117.0269982331</v>
      </c>
    </row>
    <row r="98" spans="1:8" x14ac:dyDescent="0.25">
      <c r="A98" s="15">
        <v>93</v>
      </c>
      <c r="B98" s="1">
        <v>1.4999999999999999E-2</v>
      </c>
      <c r="C98" s="1">
        <f t="shared" si="7"/>
        <v>3376.5243800037638</v>
      </c>
      <c r="D98" s="1">
        <f t="shared" si="8"/>
        <v>589282.13384743605</v>
      </c>
      <c r="E98" s="2">
        <f>Coûts!$B$2/((1+B98)^A98)</f>
        <v>5296.2495795564528</v>
      </c>
      <c r="F98" s="14">
        <f t="shared" si="9"/>
        <v>2089318.8860452217</v>
      </c>
      <c r="G98" s="36">
        <f t="shared" si="5"/>
        <v>0.28204509028435665</v>
      </c>
      <c r="H98" s="37">
        <f t="shared" si="6"/>
        <v>-1500036.7521977858</v>
      </c>
    </row>
    <row r="99" spans="1:8" x14ac:dyDescent="0.25">
      <c r="A99" s="15">
        <v>94</v>
      </c>
      <c r="B99" s="1">
        <v>1.4999999999999999E-2</v>
      </c>
      <c r="C99" s="1">
        <f t="shared" si="7"/>
        <v>3326.6250049298174</v>
      </c>
      <c r="D99" s="1">
        <f t="shared" si="8"/>
        <v>592608.75885236589</v>
      </c>
      <c r="E99" s="2">
        <f>Coûts!$B$2/((1+B99)^A99)</f>
        <v>5217.9798813364087</v>
      </c>
      <c r="F99" s="14">
        <f t="shared" si="9"/>
        <v>2094536.8659265582</v>
      </c>
      <c r="G99" s="36">
        <f t="shared" si="5"/>
        <v>0.28293068911451896</v>
      </c>
      <c r="H99" s="37">
        <f t="shared" si="6"/>
        <v>-1501928.1070741923</v>
      </c>
    </row>
    <row r="100" spans="1:8" x14ac:dyDescent="0.25">
      <c r="A100" s="15">
        <v>95</v>
      </c>
      <c r="B100" s="1">
        <v>1.4999999999999999E-2</v>
      </c>
      <c r="C100" s="1">
        <f t="shared" si="7"/>
        <v>3277.4630590441552</v>
      </c>
      <c r="D100" s="1">
        <f t="shared" si="8"/>
        <v>595886.2219114101</v>
      </c>
      <c r="E100" s="2">
        <f>Coûts!$B$2/((1+B100)^A100)</f>
        <v>5140.866878163949</v>
      </c>
      <c r="F100" s="14">
        <f t="shared" si="9"/>
        <v>2099677.7328047222</v>
      </c>
      <c r="G100" s="36">
        <f t="shared" si="5"/>
        <v>0.28379889570740602</v>
      </c>
      <c r="H100" s="37">
        <f t="shared" si="6"/>
        <v>-1503791.5108933121</v>
      </c>
    </row>
    <row r="101" spans="1:8" x14ac:dyDescent="0.25">
      <c r="A101" s="15">
        <v>96</v>
      </c>
      <c r="B101" s="1">
        <v>1.4999999999999999E-2</v>
      </c>
      <c r="C101" s="1">
        <f t="shared" si="7"/>
        <v>3229.0276443784787</v>
      </c>
      <c r="D101" s="1">
        <f t="shared" si="8"/>
        <v>599115.24955578858</v>
      </c>
      <c r="E101" s="2">
        <f>Coûts!$B$2/((1+B101)^A101)</f>
        <v>5064.8934760235961</v>
      </c>
      <c r="F101" s="14">
        <f t="shared" si="9"/>
        <v>2104742.626280746</v>
      </c>
      <c r="G101" s="36">
        <f t="shared" si="5"/>
        <v>0.28465012399852169</v>
      </c>
      <c r="H101" s="37">
        <f t="shared" si="6"/>
        <v>-1505627.3767249575</v>
      </c>
    </row>
    <row r="102" spans="1:8" x14ac:dyDescent="0.25">
      <c r="A102" s="15">
        <v>97</v>
      </c>
      <c r="B102" s="1">
        <v>1.4999999999999999E-2</v>
      </c>
      <c r="C102" s="1">
        <f t="shared" si="7"/>
        <v>3181.3080240182062</v>
      </c>
      <c r="D102" s="1">
        <f t="shared" si="8"/>
        <v>602296.55757980677</v>
      </c>
      <c r="E102" s="2">
        <f>Coûts!$B$2/((1+B102)^A102)</f>
        <v>4990.0428335207853</v>
      </c>
      <c r="F102" s="14">
        <f t="shared" si="9"/>
        <v>2109732.6691142665</v>
      </c>
      <c r="G102" s="36">
        <f t="shared" si="5"/>
        <v>0.28548477558186092</v>
      </c>
      <c r="H102" s="37">
        <f t="shared" si="6"/>
        <v>-1507436.1115344597</v>
      </c>
    </row>
    <row r="103" spans="1:8" x14ac:dyDescent="0.25">
      <c r="A103" s="15">
        <v>98</v>
      </c>
      <c r="B103" s="1">
        <v>1.4999999999999999E-2</v>
      </c>
      <c r="C103" s="1">
        <f t="shared" si="7"/>
        <v>3134.2936197223707</v>
      </c>
      <c r="D103" s="1">
        <f t="shared" si="8"/>
        <v>605430.85119952913</v>
      </c>
      <c r="E103" s="2">
        <f>Coûts!$B$2/((1+B103)^A103)</f>
        <v>4916.2983581485578</v>
      </c>
      <c r="F103" s="14">
        <f t="shared" si="9"/>
        <v>2114648.967472415</v>
      </c>
      <c r="G103" s="36">
        <f t="shared" si="5"/>
        <v>0.28630324016528613</v>
      </c>
      <c r="H103" s="37">
        <f t="shared" si="6"/>
        <v>-1509218.1162728858</v>
      </c>
    </row>
    <row r="104" spans="1:8" x14ac:dyDescent="0.25">
      <c r="A104" s="15">
        <v>99</v>
      </c>
      <c r="B104" s="1">
        <v>1.4999999999999999E-2</v>
      </c>
      <c r="C104" s="1">
        <f t="shared" si="7"/>
        <v>3087.9740095786906</v>
      </c>
      <c r="D104" s="1">
        <f t="shared" si="8"/>
        <v>608518.82520910783</v>
      </c>
      <c r="E104" s="2">
        <f>Coûts!$B$2/((1+B104)^A104)</f>
        <v>4843.6437026094163</v>
      </c>
      <c r="F104" s="14">
        <f t="shared" si="9"/>
        <v>2119492.6111750244</v>
      </c>
      <c r="G104" s="36">
        <f t="shared" si="5"/>
        <v>0.28710589600581404</v>
      </c>
      <c r="H104" s="37">
        <f t="shared" si="6"/>
        <v>-1510973.7859659167</v>
      </c>
    </row>
    <row r="105" spans="1:8" ht="13.8" thickBot="1" x14ac:dyDescent="0.3">
      <c r="A105" s="16">
        <v>100</v>
      </c>
      <c r="B105" s="1">
        <v>1.4999999999999999E-2</v>
      </c>
      <c r="C105" s="3">
        <f t="shared" si="7"/>
        <v>3042.3389256932919</v>
      </c>
      <c r="D105" s="3">
        <f t="shared" si="8"/>
        <v>611561.16413480113</v>
      </c>
      <c r="E105" s="4">
        <f>Coûts!$B$2/((1+B105)^A105)</f>
        <v>4772.0627611915443</v>
      </c>
      <c r="F105" s="17">
        <f>F104+E105</f>
        <v>2124264.6739362162</v>
      </c>
      <c r="G105" s="38">
        <f t="shared" si="5"/>
        <v>0.28789311032583881</v>
      </c>
      <c r="H105" s="39">
        <f t="shared" si="6"/>
        <v>-1512703.509801415</v>
      </c>
    </row>
  </sheetData>
  <phoneticPr fontId="7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8931C-497A-46F3-8A70-2EEA0552A359}">
  <dimension ref="A1:J105"/>
  <sheetViews>
    <sheetView workbookViewId="0">
      <selection activeCell="E10" sqref="E10"/>
    </sheetView>
  </sheetViews>
  <sheetFormatPr baseColWidth="10" defaultColWidth="9.21875" defaultRowHeight="13.2" x14ac:dyDescent="0.25"/>
  <cols>
    <col min="1" max="1" width="11.44140625" customWidth="1"/>
    <col min="2" max="2" width="19.44140625" bestFit="1" customWidth="1"/>
    <col min="3" max="3" width="14.44140625" bestFit="1" customWidth="1"/>
    <col min="4" max="4" width="22.77734375" bestFit="1" customWidth="1"/>
    <col min="5" max="5" width="23.5546875" bestFit="1" customWidth="1"/>
    <col min="6" max="6" width="23.44140625" bestFit="1" customWidth="1"/>
    <col min="7" max="7" width="12" bestFit="1" customWidth="1"/>
    <col min="8" max="8" width="18.5546875" customWidth="1"/>
    <col min="9" max="256" width="11.44140625" customWidth="1"/>
  </cols>
  <sheetData>
    <row r="1" spans="1:8" x14ac:dyDescent="0.25">
      <c r="A1" s="21" t="s">
        <v>19</v>
      </c>
      <c r="B1" s="22">
        <f>Coûts!B1*0.5</f>
        <v>582500</v>
      </c>
      <c r="C1" s="6"/>
      <c r="D1" s="6"/>
    </row>
    <row r="2" spans="1:8" ht="13.8" thickBot="1" x14ac:dyDescent="0.3">
      <c r="A2" s="23" t="s">
        <v>16</v>
      </c>
      <c r="B2" s="57">
        <f>DEMA!G24</f>
        <v>13483.785</v>
      </c>
      <c r="C2" s="6"/>
      <c r="D2" s="6"/>
    </row>
    <row r="3" spans="1:8" ht="7.5" customHeight="1" x14ac:dyDescent="0.25"/>
    <row r="4" spans="1:8" ht="4.5" customHeight="1" thickBot="1" x14ac:dyDescent="0.3"/>
    <row r="5" spans="1:8" x14ac:dyDescent="0.25">
      <c r="A5" s="18" t="s">
        <v>20</v>
      </c>
      <c r="B5" s="19" t="s">
        <v>21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26</v>
      </c>
      <c r="H5" s="20" t="s">
        <v>27</v>
      </c>
    </row>
    <row r="6" spans="1:8" x14ac:dyDescent="0.25">
      <c r="A6" s="15">
        <v>1</v>
      </c>
      <c r="B6" s="1">
        <v>2.5000000000000001E-2</v>
      </c>
      <c r="C6" s="1">
        <f>$B$2/((1+B6)^A6)</f>
        <v>13154.912195121953</v>
      </c>
      <c r="D6" s="1">
        <f>C6</f>
        <v>13154.912195121953</v>
      </c>
      <c r="E6" s="2">
        <f>Coûts!$B$2*0.5/((1+B6)^A6)</f>
        <v>10317.073170731708</v>
      </c>
      <c r="F6" s="14">
        <f>B1+E6</f>
        <v>592817.07317073166</v>
      </c>
      <c r="G6" s="36">
        <f>D6/F6</f>
        <v>2.2190508321161883E-2</v>
      </c>
      <c r="H6" s="37">
        <f>D6-F6</f>
        <v>-579662.16097560967</v>
      </c>
    </row>
    <row r="7" spans="1:8" x14ac:dyDescent="0.25">
      <c r="A7" s="15">
        <v>2</v>
      </c>
      <c r="B7" s="1">
        <v>2.5000000000000001E-2</v>
      </c>
      <c r="C7" s="1">
        <f>$B$2/((1+B7)^A7)</f>
        <v>12834.060678167758</v>
      </c>
      <c r="D7" s="1">
        <f>D6+C7</f>
        <v>25988.972873289713</v>
      </c>
      <c r="E7" s="2">
        <f>Coûts!$B$2*0.5/((1+B7)^A7)</f>
        <v>10065.437239738252</v>
      </c>
      <c r="F7" s="14">
        <f>F6+E7</f>
        <v>602882.51041046996</v>
      </c>
      <c r="G7" s="36">
        <f t="shared" ref="G7:G70" si="0">D7/F7</f>
        <v>4.3107856712571134E-2</v>
      </c>
      <c r="H7" s="37">
        <f t="shared" ref="H7:H70" si="1">D7-F7</f>
        <v>-576893.53753718024</v>
      </c>
    </row>
    <row r="8" spans="1:8" x14ac:dyDescent="0.25">
      <c r="A8" s="15">
        <v>3</v>
      </c>
      <c r="B8" s="1">
        <v>2.5000000000000001E-2</v>
      </c>
      <c r="C8" s="1">
        <f t="shared" ref="C8:C71" si="2">$B$2/((1+B8)^A8)</f>
        <v>12521.034807968545</v>
      </c>
      <c r="D8" s="1">
        <f t="shared" ref="D8:D71" si="3">D7+C8</f>
        <v>38510.007681258256</v>
      </c>
      <c r="E8" s="2">
        <f>Coûts!$B$2*0.5/((1+B8)^A8)</f>
        <v>9819.9387704763431</v>
      </c>
      <c r="F8" s="14">
        <f t="shared" ref="F8:F71" si="4">F7+E8</f>
        <v>612702.44918094634</v>
      </c>
      <c r="G8" s="36">
        <f t="shared" si="0"/>
        <v>6.2852707268818656E-2</v>
      </c>
      <c r="H8" s="37">
        <f t="shared" si="1"/>
        <v>-574192.44149968808</v>
      </c>
    </row>
    <row r="9" spans="1:8" x14ac:dyDescent="0.25">
      <c r="A9" s="15">
        <v>4</v>
      </c>
      <c r="B9" s="1">
        <v>2.5000000000000001E-2</v>
      </c>
      <c r="C9" s="1">
        <f t="shared" si="2"/>
        <v>12215.643715091264</v>
      </c>
      <c r="D9" s="1">
        <f t="shared" si="3"/>
        <v>50725.651396349524</v>
      </c>
      <c r="E9" s="2">
        <f>Coûts!$B$2*0.5/((1+B9)^A9)</f>
        <v>9580.4280687574101</v>
      </c>
      <c r="F9" s="14">
        <f t="shared" si="4"/>
        <v>622282.87724970374</v>
      </c>
      <c r="G9" s="36">
        <f t="shared" si="0"/>
        <v>8.1515422086722175E-2</v>
      </c>
      <c r="H9" s="37">
        <f t="shared" si="1"/>
        <v>-571557.2258533542</v>
      </c>
    </row>
    <row r="10" spans="1:8" x14ac:dyDescent="0.25">
      <c r="A10" s="15">
        <v>5</v>
      </c>
      <c r="B10" s="1">
        <v>2.5000000000000001E-2</v>
      </c>
      <c r="C10" s="1">
        <f t="shared" si="2"/>
        <v>11917.701185454893</v>
      </c>
      <c r="D10" s="1">
        <f t="shared" si="3"/>
        <v>62643.352581804415</v>
      </c>
      <c r="E10" s="2">
        <f>Coûts!$B$2*0.5/((1+B10)^A10)</f>
        <v>9346.7590914706434</v>
      </c>
      <c r="F10" s="14">
        <f t="shared" si="4"/>
        <v>631629.63634117437</v>
      </c>
      <c r="G10" s="36">
        <f t="shared" si="0"/>
        <v>9.9177348524488243E-2</v>
      </c>
      <c r="H10" s="37">
        <f t="shared" si="1"/>
        <v>-568986.28375936998</v>
      </c>
    </row>
    <row r="11" spans="1:8" x14ac:dyDescent="0.25">
      <c r="A11" s="15">
        <v>6</v>
      </c>
      <c r="B11" s="1">
        <v>2.5000000000000001E-2</v>
      </c>
      <c r="C11" s="1">
        <f t="shared" si="2"/>
        <v>11627.025546785262</v>
      </c>
      <c r="D11" s="1">
        <f t="shared" si="3"/>
        <v>74270.378128589684</v>
      </c>
      <c r="E11" s="2">
        <f>Coûts!$B$2*0.5/((1+B11)^A11)</f>
        <v>9118.789357532336</v>
      </c>
      <c r="F11" s="14">
        <f t="shared" si="4"/>
        <v>640748.42569870665</v>
      </c>
      <c r="G11" s="36">
        <f t="shared" si="0"/>
        <v>0.11591191667400705</v>
      </c>
      <c r="H11" s="37">
        <f t="shared" si="1"/>
        <v>-566478.04757011693</v>
      </c>
    </row>
    <row r="12" spans="1:8" x14ac:dyDescent="0.25">
      <c r="A12" s="15">
        <v>7</v>
      </c>
      <c r="B12" s="1">
        <v>2.5000000000000001E-2</v>
      </c>
      <c r="C12" s="1">
        <f t="shared" si="2"/>
        <v>11343.43955783928</v>
      </c>
      <c r="D12" s="1">
        <f t="shared" si="3"/>
        <v>85613.817686428956</v>
      </c>
      <c r="E12" s="2">
        <f>Coûts!$B$2*0.5/((1+B12)^A12)</f>
        <v>8896.3798610071572</v>
      </c>
      <c r="F12" s="14">
        <f t="shared" si="4"/>
        <v>649644.80555971386</v>
      </c>
      <c r="G12" s="36">
        <f t="shared" si="0"/>
        <v>0.13178558029516874</v>
      </c>
      <c r="H12" s="37">
        <f t="shared" si="1"/>
        <v>-564030.98787328484</v>
      </c>
    </row>
    <row r="13" spans="1:8" x14ac:dyDescent="0.25">
      <c r="A13" s="15">
        <v>8</v>
      </c>
      <c r="B13" s="1">
        <v>2.5000000000000001E-2</v>
      </c>
      <c r="C13" s="1">
        <f t="shared" si="2"/>
        <v>11066.770300331005</v>
      </c>
      <c r="D13" s="1">
        <f t="shared" si="3"/>
        <v>96680.587986759958</v>
      </c>
      <c r="E13" s="2">
        <f>Coûts!$B$2*0.5/((1+B13)^A13)</f>
        <v>8679.3949863484468</v>
      </c>
      <c r="F13" s="14">
        <f t="shared" si="4"/>
        <v>658324.20054606232</v>
      </c>
      <c r="G13" s="36">
        <f t="shared" si="0"/>
        <v>0.14685862665623714</v>
      </c>
      <c r="H13" s="37">
        <f t="shared" si="1"/>
        <v>-561643.61255930236</v>
      </c>
    </row>
    <row r="14" spans="1:8" s="72" customFormat="1" x14ac:dyDescent="0.25">
      <c r="A14" s="66">
        <v>9</v>
      </c>
      <c r="B14" s="67">
        <v>2.5000000000000001E-2</v>
      </c>
      <c r="C14" s="67">
        <f t="shared" si="2"/>
        <v>10796.849073493666</v>
      </c>
      <c r="D14" s="67">
        <f t="shared" si="3"/>
        <v>107477.43706025362</v>
      </c>
      <c r="E14" s="2">
        <f>Coûts!$B$2*0.5/((1+B14)^A14)</f>
        <v>8467.7024257058038</v>
      </c>
      <c r="F14" s="69">
        <f t="shared" si="4"/>
        <v>666791.90297176817</v>
      </c>
      <c r="G14" s="70">
        <f t="shared" si="0"/>
        <v>0.16118587610504351</v>
      </c>
      <c r="H14" s="71">
        <f t="shared" si="1"/>
        <v>-559314.46591151459</v>
      </c>
    </row>
    <row r="15" spans="1:8" x14ac:dyDescent="0.25">
      <c r="A15" s="15">
        <v>10</v>
      </c>
      <c r="B15" s="1">
        <v>2.5000000000000001E-2</v>
      </c>
      <c r="C15" s="1">
        <f t="shared" si="2"/>
        <v>10533.511291213334</v>
      </c>
      <c r="D15" s="1">
        <f t="shared" si="3"/>
        <v>118010.94835146696</v>
      </c>
      <c r="E15" s="2">
        <f>Coûts!$B$2*0.5/((1+B15)^A15)</f>
        <v>8261.1730982495646</v>
      </c>
      <c r="F15" s="14">
        <f t="shared" si="4"/>
        <v>675053.07607001776</v>
      </c>
      <c r="G15" s="36">
        <f t="shared" si="0"/>
        <v>0.17481728849899594</v>
      </c>
      <c r="H15" s="37">
        <f t="shared" si="1"/>
        <v>-557042.12771855085</v>
      </c>
    </row>
    <row r="16" spans="1:8" x14ac:dyDescent="0.25">
      <c r="A16" s="15">
        <v>11</v>
      </c>
      <c r="B16" s="1">
        <v>2.5000000000000001E-2</v>
      </c>
      <c r="C16" s="1">
        <f t="shared" si="2"/>
        <v>10276.596381671545</v>
      </c>
      <c r="D16" s="1">
        <f t="shared" si="3"/>
        <v>128287.54473313849</v>
      </c>
      <c r="E16" s="2">
        <f>Coûts!$B$2*0.5/((1+B16)^A16)</f>
        <v>8059.6810714629892</v>
      </c>
      <c r="F16" s="14">
        <f t="shared" si="4"/>
        <v>683112.7571414808</v>
      </c>
      <c r="G16" s="36">
        <f t="shared" si="0"/>
        <v>0.18779849064737728</v>
      </c>
      <c r="H16" s="37">
        <f t="shared" si="1"/>
        <v>-554825.21240834228</v>
      </c>
    </row>
    <row r="17" spans="1:8" x14ac:dyDescent="0.25">
      <c r="A17" s="15">
        <v>12</v>
      </c>
      <c r="B17" s="1">
        <v>2.5000000000000001E-2</v>
      </c>
      <c r="C17" s="1">
        <f t="shared" si="2"/>
        <v>10025.947689435654</v>
      </c>
      <c r="D17" s="1">
        <f t="shared" si="3"/>
        <v>138313.49242257414</v>
      </c>
      <c r="E17" s="2">
        <f>Coûts!$B$2*0.5/((1+B17)^A17)</f>
        <v>7863.1034843541365</v>
      </c>
      <c r="F17" s="14">
        <f t="shared" si="4"/>
        <v>690975.8606258349</v>
      </c>
      <c r="G17" s="36">
        <f t="shared" si="0"/>
        <v>0.20017123651367502</v>
      </c>
      <c r="H17" s="37">
        <f t="shared" si="1"/>
        <v>-552662.3682032607</v>
      </c>
    </row>
    <row r="18" spans="1:8" x14ac:dyDescent="0.25">
      <c r="A18" s="15">
        <v>13</v>
      </c>
      <c r="B18" s="1">
        <v>2.5000000000000001E-2</v>
      </c>
      <c r="C18" s="1">
        <f t="shared" si="2"/>
        <v>9781.4123799372246</v>
      </c>
      <c r="D18" s="1">
        <f t="shared" si="3"/>
        <v>148094.90480251136</v>
      </c>
      <c r="E18" s="2">
        <f>Coûts!$B$2*0.5/((1+B18)^A18)</f>
        <v>7671.3204725406213</v>
      </c>
      <c r="F18" s="14">
        <f t="shared" si="4"/>
        <v>698647.18109837547</v>
      </c>
      <c r="G18" s="36">
        <f t="shared" si="0"/>
        <v>0.21197380997041243</v>
      </c>
      <c r="H18" s="37">
        <f t="shared" si="1"/>
        <v>-550552.27629586414</v>
      </c>
    </row>
    <row r="19" spans="1:8" x14ac:dyDescent="0.25">
      <c r="A19" s="15">
        <v>14</v>
      </c>
      <c r="B19" s="1">
        <v>2.5000000000000001E-2</v>
      </c>
      <c r="C19" s="1">
        <f t="shared" si="2"/>
        <v>9542.84134628022</v>
      </c>
      <c r="D19" s="1">
        <f t="shared" si="3"/>
        <v>157637.74614879157</v>
      </c>
      <c r="E19" s="2">
        <f>Coûts!$B$2*0.5/((1+B19)^A19)</f>
        <v>7484.2150951615822</v>
      </c>
      <c r="F19" s="14">
        <f t="shared" si="4"/>
        <v>706131.39619353705</v>
      </c>
      <c r="G19" s="36">
        <f t="shared" si="0"/>
        <v>0.22324137830232674</v>
      </c>
      <c r="H19" s="37">
        <f t="shared" si="1"/>
        <v>-548493.65004474553</v>
      </c>
    </row>
    <row r="20" spans="1:8" x14ac:dyDescent="0.25">
      <c r="A20" s="15">
        <v>15</v>
      </c>
      <c r="B20" s="1">
        <v>2.5000000000000001E-2</v>
      </c>
      <c r="C20" s="1">
        <f t="shared" si="2"/>
        <v>9310.0891183221629</v>
      </c>
      <c r="D20" s="1">
        <f t="shared" si="3"/>
        <v>166947.83526711373</v>
      </c>
      <c r="E20" s="2">
        <f>Coûts!$B$2*0.5/((1+B20)^A20)</f>
        <v>7301.6732635722747</v>
      </c>
      <c r="F20" s="14">
        <f t="shared" si="4"/>
        <v>713433.06945710932</v>
      </c>
      <c r="G20" s="36">
        <f t="shared" si="0"/>
        <v>0.23400630334412947</v>
      </c>
      <c r="H20" s="37">
        <f t="shared" si="1"/>
        <v>-546485.23418999556</v>
      </c>
    </row>
    <row r="21" spans="1:8" x14ac:dyDescent="0.25">
      <c r="A21" s="15">
        <v>16</v>
      </c>
      <c r="B21" s="1">
        <v>2.5000000000000001E-2</v>
      </c>
      <c r="C21" s="1">
        <f t="shared" si="2"/>
        <v>9083.0137739728434</v>
      </c>
      <c r="D21" s="1">
        <f t="shared" si="3"/>
        <v>176030.84904108656</v>
      </c>
      <c r="E21" s="2">
        <f>Coûts!$B$2*0.5/((1+B21)^A21)</f>
        <v>7123.5836717778293</v>
      </c>
      <c r="F21" s="14">
        <f t="shared" si="4"/>
        <v>720556.65312888718</v>
      </c>
      <c r="G21" s="36">
        <f t="shared" si="0"/>
        <v>0.24429841606028393</v>
      </c>
      <c r="H21" s="37">
        <f t="shared" si="1"/>
        <v>-544525.80408780067</v>
      </c>
    </row>
    <row r="22" spans="1:8" x14ac:dyDescent="0.25">
      <c r="A22" s="15">
        <v>17</v>
      </c>
      <c r="B22" s="1">
        <v>2.5000000000000001E-2</v>
      </c>
      <c r="C22" s="1">
        <f t="shared" si="2"/>
        <v>8861.476852656433</v>
      </c>
      <c r="D22" s="1">
        <f t="shared" si="3"/>
        <v>184892.32589374299</v>
      </c>
      <c r="E22" s="2">
        <f>Coûts!$B$2*0.5/((1+B22)^A22)</f>
        <v>6949.8377285637371</v>
      </c>
      <c r="F22" s="14">
        <f t="shared" si="4"/>
        <v>727506.49085745087</v>
      </c>
      <c r="G22" s="36">
        <f t="shared" si="0"/>
        <v>0.25414525948191324</v>
      </c>
      <c r="H22" s="37">
        <f t="shared" si="1"/>
        <v>-542614.16496370791</v>
      </c>
    </row>
    <row r="23" spans="1:8" s="72" customFormat="1" x14ac:dyDescent="0.25">
      <c r="A23" s="79">
        <v>18</v>
      </c>
      <c r="B23" s="80">
        <v>2.5000000000000001E-2</v>
      </c>
      <c r="C23" s="80">
        <f t="shared" si="2"/>
        <v>8645.3432708843247</v>
      </c>
      <c r="D23" s="80">
        <f t="shared" si="3"/>
        <v>193537.66916462732</v>
      </c>
      <c r="E23" s="2">
        <f>Coûts!$B$2*0.5/((1+B23)^A23)</f>
        <v>6780.3294912816946</v>
      </c>
      <c r="F23" s="81">
        <f t="shared" si="4"/>
        <v>734286.82034873252</v>
      </c>
      <c r="G23" s="82">
        <f t="shared" si="0"/>
        <v>0.26357230417496952</v>
      </c>
      <c r="H23" s="71">
        <f t="shared" si="1"/>
        <v>-540749.1511841052</v>
      </c>
    </row>
    <row r="24" spans="1:8" x14ac:dyDescent="0.25">
      <c r="A24" s="15">
        <v>19</v>
      </c>
      <c r="B24" s="1">
        <v>2.5000000000000001E-2</v>
      </c>
      <c r="C24" s="1">
        <f t="shared" si="2"/>
        <v>8434.4812398871472</v>
      </c>
      <c r="D24" s="1">
        <f t="shared" si="3"/>
        <v>201972.15040451448</v>
      </c>
      <c r="E24" s="2">
        <f>Coûts!$B$2*0.5/((1+B24)^A24)</f>
        <v>6614.9556012504336</v>
      </c>
      <c r="F24" s="14">
        <f t="shared" si="4"/>
        <v>740901.77594998293</v>
      </c>
      <c r="G24" s="36">
        <f t="shared" si="0"/>
        <v>0.27260313979615741</v>
      </c>
      <c r="H24" s="37">
        <f t="shared" si="1"/>
        <v>-538929.62554546841</v>
      </c>
    </row>
    <row r="25" spans="1:8" x14ac:dyDescent="0.25">
      <c r="A25" s="15">
        <v>20</v>
      </c>
      <c r="B25" s="1">
        <v>2.5000000000000001E-2</v>
      </c>
      <c r="C25" s="1">
        <f t="shared" si="2"/>
        <v>8228.7621852557531</v>
      </c>
      <c r="D25" s="1">
        <f t="shared" si="3"/>
        <v>210200.91258977025</v>
      </c>
      <c r="E25" s="2">
        <f>Coûts!$B$2*0.5/((1+B25)^A25)</f>
        <v>6453.6152207321311</v>
      </c>
      <c r="F25" s="14">
        <f t="shared" si="4"/>
        <v>747355.3911707151</v>
      </c>
      <c r="G25" s="36">
        <f t="shared" si="0"/>
        <v>0.28125964577641616</v>
      </c>
      <c r="H25" s="37">
        <f t="shared" si="1"/>
        <v>-537154.47858094482</v>
      </c>
    </row>
    <row r="26" spans="1:8" x14ac:dyDescent="0.25">
      <c r="A26" s="15">
        <v>21</v>
      </c>
      <c r="B26" s="1">
        <v>2.5000000000000001E-2</v>
      </c>
      <c r="C26" s="1">
        <f t="shared" si="2"/>
        <v>8028.0606685421999</v>
      </c>
      <c r="D26" s="1">
        <f t="shared" si="3"/>
        <v>218228.97325831244</v>
      </c>
      <c r="E26" s="2">
        <f>Coûts!$B$2*0.5/((1+B26)^A26)</f>
        <v>6296.2099714459819</v>
      </c>
      <c r="F26" s="14">
        <f t="shared" si="4"/>
        <v>753651.60114216106</v>
      </c>
      <c r="G26" s="36">
        <f t="shared" si="0"/>
        <v>0.28956214373801614</v>
      </c>
      <c r="H26" s="37">
        <f t="shared" si="1"/>
        <v>-535422.62788384862</v>
      </c>
    </row>
    <row r="27" spans="1:8" x14ac:dyDescent="0.25">
      <c r="A27" s="15">
        <v>22</v>
      </c>
      <c r="B27" s="1">
        <v>2.5000000000000001E-2</v>
      </c>
      <c r="C27" s="1">
        <f t="shared" si="2"/>
        <v>7832.2543107728779</v>
      </c>
      <c r="D27" s="1">
        <f t="shared" si="3"/>
        <v>226061.22756908531</v>
      </c>
      <c r="E27" s="2">
        <f>Coûts!$B$2*0.5/((1+B27)^A27)</f>
        <v>6142.6438745814467</v>
      </c>
      <c r="F27" s="14">
        <f t="shared" si="4"/>
        <v>759794.2450167425</v>
      </c>
      <c r="G27" s="36">
        <f t="shared" si="0"/>
        <v>0.29752953388598502</v>
      </c>
      <c r="H27" s="37">
        <f t="shared" si="1"/>
        <v>-533733.01744765718</v>
      </c>
    </row>
    <row r="28" spans="1:8" x14ac:dyDescent="0.25">
      <c r="A28" s="15">
        <v>23</v>
      </c>
      <c r="B28" s="1">
        <v>2.5000000000000001E-2</v>
      </c>
      <c r="C28" s="1">
        <f t="shared" si="2"/>
        <v>7641.223717827198</v>
      </c>
      <c r="D28" s="1">
        <f t="shared" si="3"/>
        <v>233702.45128691252</v>
      </c>
      <c r="E28" s="2">
        <f>Coûts!$B$2*0.5/((1+B28)^A28)</f>
        <v>5992.8232922745819</v>
      </c>
      <c r="F28" s="14">
        <f t="shared" si="4"/>
        <v>765787.06830901711</v>
      </c>
      <c r="G28" s="36">
        <f t="shared" si="0"/>
        <v>0.30517941730586506</v>
      </c>
      <c r="H28" s="37">
        <f t="shared" si="1"/>
        <v>-532084.61702210456</v>
      </c>
    </row>
    <row r="29" spans="1:8" x14ac:dyDescent="0.25">
      <c r="A29" s="15">
        <v>24</v>
      </c>
      <c r="B29" s="1">
        <v>2.5000000000000001E-2</v>
      </c>
      <c r="C29" s="1">
        <f t="shared" si="2"/>
        <v>7454.852407636291</v>
      </c>
      <c r="D29" s="1">
        <f t="shared" si="3"/>
        <v>241157.30369454881</v>
      </c>
      <c r="E29" s="2">
        <f>Coûts!$B$2*0.5/((1+B29)^A29)</f>
        <v>5846.656870511787</v>
      </c>
      <c r="F29" s="14">
        <f t="shared" si="4"/>
        <v>771633.72517952893</v>
      </c>
      <c r="G29" s="36">
        <f t="shared" si="0"/>
        <v>0.31252820583812735</v>
      </c>
      <c r="H29" s="37">
        <f t="shared" si="1"/>
        <v>-530476.42148498015</v>
      </c>
    </row>
    <row r="30" spans="1:8" x14ac:dyDescent="0.25">
      <c r="A30" s="15">
        <v>25</v>
      </c>
      <c r="B30" s="1">
        <v>2.5000000000000001E-2</v>
      </c>
      <c r="C30" s="1">
        <f t="shared" si="2"/>
        <v>7273.026739157358</v>
      </c>
      <c r="D30" s="1">
        <f t="shared" si="3"/>
        <v>248430.33043370617</v>
      </c>
      <c r="E30" s="2">
        <f>Coûts!$B$2*0.5/((1+B30)^A30)</f>
        <v>5704.0554834261347</v>
      </c>
      <c r="F30" s="14">
        <f t="shared" si="4"/>
        <v>777337.78066295502</v>
      </c>
      <c r="G30" s="36">
        <f t="shared" si="0"/>
        <v>0.31959122097710413</v>
      </c>
      <c r="H30" s="37">
        <f t="shared" si="1"/>
        <v>-528907.45022924885</v>
      </c>
    </row>
    <row r="31" spans="1:8" x14ac:dyDescent="0.25">
      <c r="A31" s="15">
        <v>26</v>
      </c>
      <c r="B31" s="1">
        <v>2.5000000000000001E-2</v>
      </c>
      <c r="C31" s="1">
        <f t="shared" si="2"/>
        <v>7095.6358430803502</v>
      </c>
      <c r="D31" s="1">
        <f t="shared" si="3"/>
        <v>255525.96627678652</v>
      </c>
      <c r="E31" s="2">
        <f>Coûts!$B$2*0.5/((1+B31)^A31)</f>
        <v>5564.9321789523274</v>
      </c>
      <c r="F31" s="14">
        <f t="shared" si="4"/>
        <v>782902.7128419074</v>
      </c>
      <c r="G31" s="36">
        <f t="shared" si="0"/>
        <v>0.3263827830526182</v>
      </c>
      <c r="H31" s="37">
        <f t="shared" si="1"/>
        <v>-527376.74656512088</v>
      </c>
    </row>
    <row r="32" spans="1:8" x14ac:dyDescent="0.25">
      <c r="A32" s="15">
        <v>27</v>
      </c>
      <c r="B32" s="1">
        <v>2.5000000000000001E-2</v>
      </c>
      <c r="C32" s="1">
        <f t="shared" si="2"/>
        <v>6922.5715542247317</v>
      </c>
      <c r="D32" s="1">
        <f t="shared" si="3"/>
        <v>262448.53783101123</v>
      </c>
      <c r="E32" s="2">
        <f>Coûts!$B$2*0.5/((1+B32)^A32)</f>
        <v>5429.2021258071481</v>
      </c>
      <c r="F32" s="14">
        <f t="shared" si="4"/>
        <v>788331.91496771458</v>
      </c>
      <c r="G32" s="36">
        <f t="shared" si="0"/>
        <v>0.33291629179031723</v>
      </c>
      <c r="H32" s="37">
        <f t="shared" si="1"/>
        <v>-525883.37713670335</v>
      </c>
    </row>
    <row r="33" spans="1:8" x14ac:dyDescent="0.25">
      <c r="A33" s="15">
        <v>28</v>
      </c>
      <c r="B33" s="1">
        <v>2.5000000000000001E-2</v>
      </c>
      <c r="C33" s="1">
        <f t="shared" si="2"/>
        <v>6753.7283455851048</v>
      </c>
      <c r="D33" s="1">
        <f t="shared" si="3"/>
        <v>269202.26617659634</v>
      </c>
      <c r="E33" s="2">
        <f>Coûts!$B$2*0.5/((1+B33)^A33)</f>
        <v>5296.7825617630724</v>
      </c>
      <c r="F33" s="14">
        <f t="shared" si="4"/>
        <v>793628.69752947765</v>
      </c>
      <c r="G33" s="36">
        <f t="shared" si="0"/>
        <v>0.33920429920768763</v>
      </c>
      <c r="H33" s="37">
        <f t="shared" si="1"/>
        <v>-524426.43135288125</v>
      </c>
    </row>
    <row r="34" spans="1:8" x14ac:dyDescent="0.25">
      <c r="A34" s="15">
        <v>29</v>
      </c>
      <c r="B34" s="1">
        <v>2.5000000000000001E-2</v>
      </c>
      <c r="C34" s="1">
        <f t="shared" si="2"/>
        <v>6589.0032639854671</v>
      </c>
      <c r="D34" s="1">
        <f t="shared" si="3"/>
        <v>275791.26944058179</v>
      </c>
      <c r="E34" s="2">
        <f>Coûts!$B$2*0.5/((1+B34)^A34)</f>
        <v>5167.5927431834843</v>
      </c>
      <c r="F34" s="14">
        <f t="shared" si="4"/>
        <v>798796.29027266114</v>
      </c>
      <c r="G34" s="36">
        <f t="shared" si="0"/>
        <v>0.34525857568322355</v>
      </c>
      <c r="H34" s="37">
        <f t="shared" si="1"/>
        <v>-523005.02083207935</v>
      </c>
    </row>
    <row r="35" spans="1:8" x14ac:dyDescent="0.25">
      <c r="A35" s="53">
        <v>30</v>
      </c>
      <c r="B35" s="53">
        <v>2.5000000000000001E-2</v>
      </c>
      <c r="C35" s="53">
        <f t="shared" si="2"/>
        <v>6428.295867302897</v>
      </c>
      <c r="D35" s="53">
        <f t="shared" si="3"/>
        <v>282219.56530788471</v>
      </c>
      <c r="E35" s="2">
        <f>Coûts!$B$2*0.5/((1+B35)^A35)</f>
        <v>5041.5538957887666</v>
      </c>
      <c r="F35" s="53">
        <f t="shared" si="4"/>
        <v>803837.84416844987</v>
      </c>
      <c r="G35" s="55">
        <f t="shared" si="0"/>
        <v>0.35109016993325787</v>
      </c>
      <c r="H35" s="54">
        <f t="shared" si="1"/>
        <v>-521618.27886056516</v>
      </c>
    </row>
    <row r="36" spans="1:8" x14ac:dyDescent="0.25">
      <c r="A36" s="15">
        <v>31</v>
      </c>
      <c r="B36" s="1">
        <v>2.5000000000000001E-2</v>
      </c>
      <c r="C36" s="1">
        <f t="shared" si="2"/>
        <v>6271.5081632223364</v>
      </c>
      <c r="D36" s="1">
        <f t="shared" si="3"/>
        <v>288491.07347110705</v>
      </c>
      <c r="E36" s="2">
        <f>Coûts!$B$2*0.5/((1+B36)^A36)</f>
        <v>4918.5891666231855</v>
      </c>
      <c r="F36" s="14">
        <f t="shared" si="4"/>
        <v>808756.43333507306</v>
      </c>
      <c r="G36" s="36">
        <f t="shared" si="0"/>
        <v>0.35670946354201466</v>
      </c>
      <c r="H36" s="37">
        <f t="shared" si="1"/>
        <v>-520265.359863966</v>
      </c>
    </row>
    <row r="37" spans="1:8" x14ac:dyDescent="0.25">
      <c r="A37" s="15">
        <v>32</v>
      </c>
      <c r="B37" s="1">
        <v>2.5000000000000001E-2</v>
      </c>
      <c r="C37" s="1">
        <f t="shared" si="2"/>
        <v>6118.5445494852074</v>
      </c>
      <c r="D37" s="1">
        <f t="shared" si="3"/>
        <v>294609.61802059226</v>
      </c>
      <c r="E37" s="2">
        <f>Coûts!$B$2*0.5/((1+B37)^A37)</f>
        <v>4798.6235771933525</v>
      </c>
      <c r="F37" s="14">
        <f t="shared" si="4"/>
        <v>813555.05691226642</v>
      </c>
      <c r="G37" s="36">
        <f t="shared" si="0"/>
        <v>0.36212622061344141</v>
      </c>
      <c r="H37" s="37">
        <f t="shared" si="1"/>
        <v>-518945.43889167416</v>
      </c>
    </row>
    <row r="38" spans="1:8" x14ac:dyDescent="0.25">
      <c r="A38" s="15">
        <v>33</v>
      </c>
      <c r="B38" s="1">
        <v>2.5000000000000001E-2</v>
      </c>
      <c r="C38" s="1">
        <f t="shared" si="2"/>
        <v>5969.3117555953249</v>
      </c>
      <c r="D38" s="1">
        <f t="shared" si="3"/>
        <v>300578.92977618758</v>
      </c>
      <c r="E38" s="2">
        <f>Coûts!$B$2*0.5/((1+B38)^A38)</f>
        <v>4681.583977749613</v>
      </c>
      <c r="F38" s="14">
        <f t="shared" si="4"/>
        <v>818236.64089001599</v>
      </c>
      <c r="G38" s="36">
        <f t="shared" si="0"/>
        <v>0.36734963304654816</v>
      </c>
      <c r="H38" s="37">
        <f t="shared" si="1"/>
        <v>-517657.71111382841</v>
      </c>
    </row>
    <row r="39" spans="1:8" x14ac:dyDescent="0.25">
      <c r="A39" s="15">
        <v>34</v>
      </c>
      <c r="B39" s="1">
        <v>2.5000000000000001E-2</v>
      </c>
      <c r="C39" s="1">
        <f t="shared" si="2"/>
        <v>5823.7187859466585</v>
      </c>
      <c r="D39" s="1">
        <f t="shared" si="3"/>
        <v>306402.64856213424</v>
      </c>
      <c r="E39" s="2">
        <f>Coûts!$B$2*0.5/((1+B39)^A39)</f>
        <v>4567.3990026825486</v>
      </c>
      <c r="F39" s="14">
        <f t="shared" si="4"/>
        <v>822804.03989269852</v>
      </c>
      <c r="G39" s="36">
        <f t="shared" si="0"/>
        <v>0.37238836187786833</v>
      </c>
      <c r="H39" s="37">
        <f t="shared" si="1"/>
        <v>-516401.39133056428</v>
      </c>
    </row>
    <row r="40" spans="1:8" x14ac:dyDescent="0.25">
      <c r="A40" s="15">
        <v>35</v>
      </c>
      <c r="B40" s="1">
        <v>2.5000000000000001E-2</v>
      </c>
      <c r="C40" s="1">
        <f t="shared" si="2"/>
        <v>5681.6768643382038</v>
      </c>
      <c r="D40" s="1">
        <f t="shared" si="3"/>
        <v>312084.32542647247</v>
      </c>
      <c r="E40" s="2">
        <f>Coûts!$B$2*0.5/((1+B40)^A40)</f>
        <v>4455.9990270073658</v>
      </c>
      <c r="F40" s="14">
        <f t="shared" si="4"/>
        <v>827260.0389197059</v>
      </c>
      <c r="G40" s="36">
        <f t="shared" si="0"/>
        <v>0.37725057508400145</v>
      </c>
      <c r="H40" s="37">
        <f t="shared" si="1"/>
        <v>-515175.71349323343</v>
      </c>
    </row>
    <row r="41" spans="1:8" x14ac:dyDescent="0.25">
      <c r="A41" s="47">
        <v>36</v>
      </c>
      <c r="B41" s="48">
        <v>2.5000000000000001E-2</v>
      </c>
      <c r="C41" s="48">
        <f t="shared" si="2"/>
        <v>5543.0993798421496</v>
      </c>
      <c r="D41" s="48">
        <f t="shared" si="3"/>
        <v>317627.42480631464</v>
      </c>
      <c r="E41" s="2">
        <f>Coûts!$B$2*0.5/((1+B41)^A41)</f>
        <v>4347.3161239096244</v>
      </c>
      <c r="F41" s="50">
        <f t="shared" si="4"/>
        <v>831607.35504361556</v>
      </c>
      <c r="G41" s="51">
        <f t="shared" si="0"/>
        <v>0.38194398219296166</v>
      </c>
      <c r="H41" s="52">
        <f t="shared" si="1"/>
        <v>-513979.93023730093</v>
      </c>
    </row>
    <row r="42" spans="1:8" x14ac:dyDescent="0.25">
      <c r="A42" s="15">
        <v>37</v>
      </c>
      <c r="B42" s="1">
        <v>2.5000000000000001E-2</v>
      </c>
      <c r="C42" s="1">
        <f t="shared" si="2"/>
        <v>5407.9018339923423</v>
      </c>
      <c r="D42" s="1">
        <f t="shared" si="3"/>
        <v>323035.32664030697</v>
      </c>
      <c r="E42" s="2">
        <f>Coûts!$B$2*0.5/((1+B42)^A42)</f>
        <v>4241.2840233264633</v>
      </c>
      <c r="F42" s="14">
        <f t="shared" si="4"/>
        <v>835848.63906694204</v>
      </c>
      <c r="G42" s="36">
        <f t="shared" si="0"/>
        <v>0.38647586601434364</v>
      </c>
      <c r="H42" s="37">
        <f t="shared" si="1"/>
        <v>-512813.31242663506</v>
      </c>
    </row>
    <row r="43" spans="1:8" x14ac:dyDescent="0.25">
      <c r="A43" s="15">
        <v>38</v>
      </c>
      <c r="B43" s="1">
        <v>2.5000000000000001E-2</v>
      </c>
      <c r="C43" s="1">
        <f t="shared" si="2"/>
        <v>5276.001789260823</v>
      </c>
      <c r="D43" s="1">
        <f t="shared" si="3"/>
        <v>328311.3284295678</v>
      </c>
      <c r="E43" s="2">
        <f>Coûts!$B$2*0.5/((1+B43)^A43)</f>
        <v>4137.8380715380144</v>
      </c>
      <c r="F43" s="14">
        <f t="shared" si="4"/>
        <v>839986.47713848006</v>
      </c>
      <c r="G43" s="36">
        <f t="shared" si="0"/>
        <v>0.39085311176437243</v>
      </c>
      <c r="H43" s="37">
        <f t="shared" si="1"/>
        <v>-511675.14870891225</v>
      </c>
    </row>
    <row r="44" spans="1:8" x14ac:dyDescent="0.25">
      <c r="A44" s="15">
        <v>39</v>
      </c>
      <c r="B44" s="1">
        <v>2.5000000000000001E-2</v>
      </c>
      <c r="C44" s="1">
        <f t="shared" si="2"/>
        <v>5147.3188187910464</v>
      </c>
      <c r="D44" s="1">
        <f t="shared" si="3"/>
        <v>333458.64724835887</v>
      </c>
      <c r="E44" s="2">
        <f>Coûts!$B$2*0.5/((1+B44)^A44)</f>
        <v>4036.9151917444037</v>
      </c>
      <c r="F44" s="14">
        <f t="shared" si="4"/>
        <v>844023.39233022451</v>
      </c>
      <c r="G44" s="36">
        <f t="shared" si="0"/>
        <v>0.39508223383208441</v>
      </c>
      <c r="H44" s="37">
        <f t="shared" si="1"/>
        <v>-510564.74508186564</v>
      </c>
    </row>
    <row r="45" spans="1:8" x14ac:dyDescent="0.25">
      <c r="A45" s="15">
        <v>40</v>
      </c>
      <c r="B45" s="1">
        <v>2.5000000000000001E-2</v>
      </c>
      <c r="C45" s="1">
        <f t="shared" si="2"/>
        <v>5021.774457357119</v>
      </c>
      <c r="D45" s="1">
        <f t="shared" si="3"/>
        <v>338480.421705716</v>
      </c>
      <c r="E45" s="2">
        <f>Coûts!$B$2*0.5/((1+B45)^A45)</f>
        <v>3938.4538456042965</v>
      </c>
      <c r="F45" s="14">
        <f t="shared" si="4"/>
        <v>847961.84617582883</v>
      </c>
      <c r="G45" s="36">
        <f t="shared" si="0"/>
        <v>0.39916940040664345</v>
      </c>
      <c r="H45" s="37">
        <f t="shared" si="1"/>
        <v>-509481.42447011283</v>
      </c>
    </row>
    <row r="46" spans="1:8" x14ac:dyDescent="0.25">
      <c r="A46" s="15">
        <v>41</v>
      </c>
      <c r="B46" s="1">
        <v>2.5000000000000001E-2</v>
      </c>
      <c r="C46" s="1">
        <f t="shared" si="2"/>
        <v>4899.2921535191399</v>
      </c>
      <c r="D46" s="1">
        <f t="shared" si="3"/>
        <v>343379.71385923511</v>
      </c>
      <c r="E46" s="2">
        <f>Coûts!$B$2*0.5/((1+B46)^A46)</f>
        <v>3842.393995711509</v>
      </c>
      <c r="F46" s="14">
        <f t="shared" si="4"/>
        <v>851804.2401715403</v>
      </c>
      <c r="G46" s="36">
        <f t="shared" si="0"/>
        <v>0.40312045616265507</v>
      </c>
      <c r="H46" s="37">
        <f t="shared" si="1"/>
        <v>-508424.52631230518</v>
      </c>
    </row>
    <row r="47" spans="1:8" x14ac:dyDescent="0.25">
      <c r="A47" s="15">
        <v>42</v>
      </c>
      <c r="B47" s="1">
        <v>2.5000000000000001E-2</v>
      </c>
      <c r="C47" s="1">
        <f t="shared" si="2"/>
        <v>4779.7972229455027</v>
      </c>
      <c r="D47" s="1">
        <f t="shared" si="3"/>
        <v>348159.5110821806</v>
      </c>
      <c r="E47" s="2">
        <f>Coûts!$B$2*0.5/((1+B47)^A47)</f>
        <v>3748.6770689868381</v>
      </c>
      <c r="F47" s="14">
        <f t="shared" si="4"/>
        <v>855552.91724052711</v>
      </c>
      <c r="G47" s="36">
        <f t="shared" si="0"/>
        <v>0.40694094317990653</v>
      </c>
      <c r="H47" s="37">
        <f t="shared" si="1"/>
        <v>-507393.40615834651</v>
      </c>
    </row>
    <row r="48" spans="1:8" x14ac:dyDescent="0.25">
      <c r="A48" s="15">
        <v>43</v>
      </c>
      <c r="B48" s="1">
        <v>2.5000000000000001E-2</v>
      </c>
      <c r="C48" s="1">
        <f t="shared" si="2"/>
        <v>4663.2168028736614</v>
      </c>
      <c r="D48" s="1">
        <f t="shared" si="3"/>
        <v>352822.72788505425</v>
      </c>
      <c r="E48" s="2">
        <f>Coûts!$B$2*0.5/((1+B48)^A48)</f>
        <v>3657.2459209627687</v>
      </c>
      <c r="F48" s="14">
        <f t="shared" si="4"/>
        <v>859210.16316148988</v>
      </c>
      <c r="G48" s="36">
        <f t="shared" si="0"/>
        <v>0.41063612025587815</v>
      </c>
      <c r="H48" s="37">
        <f t="shared" si="1"/>
        <v>-506387.43527643563</v>
      </c>
    </row>
    <row r="49" spans="1:10" x14ac:dyDescent="0.25">
      <c r="A49" s="15">
        <v>44</v>
      </c>
      <c r="B49" s="1">
        <v>2.5000000000000001E-2</v>
      </c>
      <c r="C49" s="1">
        <f t="shared" si="2"/>
        <v>4549.4798076816214</v>
      </c>
      <c r="D49" s="1">
        <f t="shared" si="3"/>
        <v>357372.20769273589</v>
      </c>
      <c r="E49" s="2">
        <f>Coûts!$B$2*0.5/((1+B49)^A49)</f>
        <v>3568.0448009392876</v>
      </c>
      <c r="F49" s="14">
        <f t="shared" si="4"/>
        <v>862778.20796242915</v>
      </c>
      <c r="G49" s="36">
        <f t="shared" si="0"/>
        <v>0.41421098075335039</v>
      </c>
      <c r="H49" s="37">
        <f t="shared" si="1"/>
        <v>-505406.00026969326</v>
      </c>
    </row>
    <row r="50" spans="1:10" x14ac:dyDescent="0.25">
      <c r="A50" s="15">
        <v>45</v>
      </c>
      <c r="B50" s="1">
        <v>2.5000000000000001E-2</v>
      </c>
      <c r="C50" s="1">
        <f t="shared" si="2"/>
        <v>4438.5168855430456</v>
      </c>
      <c r="D50" s="1">
        <f t="shared" si="3"/>
        <v>361810.72457827895</v>
      </c>
      <c r="E50" s="2">
        <f>Coûts!$B$2*0.5/((1+B50)^A50)</f>
        <v>3481.0193179895487</v>
      </c>
      <c r="F50" s="14">
        <f t="shared" si="4"/>
        <v>866259.22728041874</v>
      </c>
      <c r="G50" s="36">
        <f t="shared" si="0"/>
        <v>0.41767026911120725</v>
      </c>
      <c r="H50" s="37">
        <f t="shared" si="1"/>
        <v>-504448.50270213978</v>
      </c>
      <c r="J50">
        <f>2070-2021</f>
        <v>49</v>
      </c>
    </row>
    <row r="51" spans="1:10" x14ac:dyDescent="0.25">
      <c r="A51" s="15">
        <v>46</v>
      </c>
      <c r="B51" s="1">
        <v>2.5000000000000001E-2</v>
      </c>
      <c r="C51" s="1">
        <f t="shared" si="2"/>
        <v>4330.2603761395576</v>
      </c>
      <c r="D51" s="1">
        <f t="shared" si="3"/>
        <v>366140.9849544185</v>
      </c>
      <c r="E51" s="2">
        <f>Coûts!$B$2*0.5/((1+B51)^A51)</f>
        <v>3396.1164077946823</v>
      </c>
      <c r="F51" s="14">
        <f t="shared" si="4"/>
        <v>869655.34368821338</v>
      </c>
      <c r="G51" s="36">
        <f t="shared" si="0"/>
        <v>0.42101849613389652</v>
      </c>
      <c r="H51" s="37">
        <f t="shared" si="1"/>
        <v>-503514.35873379488</v>
      </c>
    </row>
    <row r="52" spans="1:10" x14ac:dyDescent="0.25">
      <c r="A52" s="41">
        <v>47</v>
      </c>
      <c r="B52" s="42">
        <v>2.5000000000000001E-2</v>
      </c>
      <c r="C52" s="42">
        <f t="shared" si="2"/>
        <v>4224.6442694044454</v>
      </c>
      <c r="D52" s="42">
        <f t="shared" si="3"/>
        <v>370365.62922382297</v>
      </c>
      <c r="E52" s="2">
        <f>Coûts!$B$2*0.5/((1+B52)^A52)</f>
        <v>3313.2843002874943</v>
      </c>
      <c r="F52" s="44">
        <f t="shared" si="4"/>
        <v>872968.62798850087</v>
      </c>
      <c r="G52" s="45">
        <f t="shared" si="0"/>
        <v>0.42425995316374826</v>
      </c>
      <c r="H52" s="46">
        <f t="shared" si="1"/>
        <v>-502602.9987646779</v>
      </c>
    </row>
    <row r="53" spans="1:10" x14ac:dyDescent="0.25">
      <c r="A53" s="15">
        <v>48</v>
      </c>
      <c r="B53" s="1">
        <v>2.5000000000000001E-2</v>
      </c>
      <c r="C53" s="1">
        <f t="shared" si="2"/>
        <v>4121.6041652726299</v>
      </c>
      <c r="D53" s="1">
        <f t="shared" si="3"/>
        <v>374487.23338909558</v>
      </c>
      <c r="E53" s="2">
        <f>Coûts!$B$2*0.5/((1+B53)^A53)</f>
        <v>3232.4724880853605</v>
      </c>
      <c r="F53" s="14">
        <f t="shared" si="4"/>
        <v>876201.10047658626</v>
      </c>
      <c r="G53" s="36">
        <f t="shared" si="0"/>
        <v>0.42739872523031897</v>
      </c>
      <c r="H53" s="37">
        <f t="shared" si="1"/>
        <v>-501713.86708749068</v>
      </c>
    </row>
    <row r="54" spans="1:10" x14ac:dyDescent="0.25">
      <c r="A54" s="15">
        <v>49</v>
      </c>
      <c r="B54" s="1">
        <v>1.4999999999999999E-2</v>
      </c>
      <c r="C54" s="1">
        <f t="shared" si="2"/>
        <v>6500.933878698369</v>
      </c>
      <c r="D54" s="1">
        <f t="shared" si="3"/>
        <v>380988.16726779396</v>
      </c>
      <c r="E54" s="2">
        <f>Coûts!$B$2*0.5/((1+B54)^A54)</f>
        <v>5098.5220965207654</v>
      </c>
      <c r="F54" s="14">
        <f t="shared" si="4"/>
        <v>881299.62257310702</v>
      </c>
      <c r="G54" s="36">
        <f t="shared" si="0"/>
        <v>0.43230265565691833</v>
      </c>
      <c r="H54" s="37">
        <f t="shared" si="1"/>
        <v>-500311.45530531305</v>
      </c>
    </row>
    <row r="55" spans="1:10" s="72" customFormat="1" x14ac:dyDescent="0.25">
      <c r="A55" s="73">
        <v>50</v>
      </c>
      <c r="B55" s="73">
        <v>1.4999999999999999E-2</v>
      </c>
      <c r="C55" s="74">
        <f t="shared" si="2"/>
        <v>6404.8609642348456</v>
      </c>
      <c r="D55" s="74">
        <f t="shared" si="3"/>
        <v>387393.02823202882</v>
      </c>
      <c r="E55" s="2">
        <f>Coûts!$B$2*0.5/((1+B55)^A55)</f>
        <v>5023.1744793308035</v>
      </c>
      <c r="F55" s="76">
        <f t="shared" si="4"/>
        <v>886322.79705243779</v>
      </c>
      <c r="G55" s="77">
        <f t="shared" si="0"/>
        <v>0.43707893954702076</v>
      </c>
      <c r="H55" s="78">
        <f t="shared" si="1"/>
        <v>-498929.76882040896</v>
      </c>
    </row>
    <row r="56" spans="1:10" x14ac:dyDescent="0.25">
      <c r="A56" s="15">
        <v>51</v>
      </c>
      <c r="B56" s="1">
        <v>1.4999999999999999E-2</v>
      </c>
      <c r="C56" s="1">
        <f t="shared" si="2"/>
        <v>6310.207846536794</v>
      </c>
      <c r="D56" s="1">
        <f t="shared" si="3"/>
        <v>393703.23607856559</v>
      </c>
      <c r="E56" s="2">
        <f>Coûts!$B$2*0.5/((1+B56)^A56)</f>
        <v>4948.9403737249295</v>
      </c>
      <c r="F56" s="14">
        <f t="shared" si="4"/>
        <v>891271.7374261627</v>
      </c>
      <c r="G56" s="36">
        <f t="shared" si="0"/>
        <v>0.44173198761526072</v>
      </c>
      <c r="H56" s="37">
        <f t="shared" si="1"/>
        <v>-497568.50134759711</v>
      </c>
    </row>
    <row r="57" spans="1:10" x14ac:dyDescent="0.25">
      <c r="A57" s="15">
        <v>52</v>
      </c>
      <c r="B57" s="1">
        <v>1.4999999999999999E-2</v>
      </c>
      <c r="C57" s="1">
        <f t="shared" si="2"/>
        <v>6216.9535433860065</v>
      </c>
      <c r="D57" s="1">
        <f t="shared" si="3"/>
        <v>399920.18962195161</v>
      </c>
      <c r="E57" s="2">
        <f>Coûts!$B$2*0.5/((1+B57)^A57)</f>
        <v>4875.8033238669277</v>
      </c>
      <c r="F57" s="14">
        <f t="shared" si="4"/>
        <v>896147.54075002961</v>
      </c>
      <c r="G57" s="36">
        <f t="shared" si="0"/>
        <v>0.44626601249972619</v>
      </c>
      <c r="H57" s="37">
        <f t="shared" si="1"/>
        <v>-496227.35112807801</v>
      </c>
    </row>
    <row r="58" spans="1:10" x14ac:dyDescent="0.25">
      <c r="A58" s="15">
        <v>53</v>
      </c>
      <c r="B58" s="1">
        <v>1.4999999999999999E-2</v>
      </c>
      <c r="C58" s="1">
        <f t="shared" si="2"/>
        <v>6125.0773826463128</v>
      </c>
      <c r="D58" s="1">
        <f t="shared" si="3"/>
        <v>406045.26700459793</v>
      </c>
      <c r="E58" s="2">
        <f>Coûts!$B$2*0.5/((1+B58)^A58)</f>
        <v>4803.7471171102743</v>
      </c>
      <c r="F58" s="14">
        <f t="shared" si="4"/>
        <v>900951.28786713991</v>
      </c>
      <c r="G58" s="36">
        <f t="shared" si="0"/>
        <v>0.45068503977151314</v>
      </c>
      <c r="H58" s="37">
        <f t="shared" si="1"/>
        <v>-494906.02086254198</v>
      </c>
    </row>
    <row r="59" spans="1:10" x14ac:dyDescent="0.25">
      <c r="A59" s="15">
        <v>54</v>
      </c>
      <c r="B59" s="1">
        <v>1.4999999999999999E-2</v>
      </c>
      <c r="C59" s="1">
        <f t="shared" si="2"/>
        <v>6034.5589976810979</v>
      </c>
      <c r="D59" s="1">
        <f t="shared" si="3"/>
        <v>412079.82600227901</v>
      </c>
      <c r="E59" s="2">
        <f>Coûts!$B$2*0.5/((1+B59)^A59)</f>
        <v>4732.7557804042126</v>
      </c>
      <c r="F59" s="14">
        <f t="shared" si="4"/>
        <v>905684.04364754411</v>
      </c>
      <c r="G59" s="36">
        <f t="shared" si="0"/>
        <v>0.45499291821756321</v>
      </c>
      <c r="H59" s="37">
        <f t="shared" si="1"/>
        <v>-493604.2176452651</v>
      </c>
    </row>
    <row r="60" spans="1:10" x14ac:dyDescent="0.25">
      <c r="A60" s="41">
        <v>55</v>
      </c>
      <c r="B60" s="1">
        <v>1.4999999999999999E-2</v>
      </c>
      <c r="C60" s="1">
        <f t="shared" si="2"/>
        <v>5945.37832283852</v>
      </c>
      <c r="D60" s="1">
        <f t="shared" si="3"/>
        <v>418025.20432511752</v>
      </c>
      <c r="E60" s="2">
        <f>Coûts!$B$2*0.5/((1+B60)^A60)</f>
        <v>4662.8135767529184</v>
      </c>
      <c r="F60" s="14">
        <f t="shared" si="4"/>
        <v>910346.85722429701</v>
      </c>
      <c r="G60" s="36">
        <f t="shared" si="0"/>
        <v>0.4591933294521407</v>
      </c>
      <c r="H60" s="37">
        <f t="shared" si="1"/>
        <v>-492321.65289917949</v>
      </c>
    </row>
    <row r="61" spans="1:10" x14ac:dyDescent="0.25">
      <c r="A61" s="15">
        <v>56</v>
      </c>
      <c r="B61" s="1">
        <v>1.4999999999999999E-2</v>
      </c>
      <c r="C61" s="1">
        <f t="shared" si="2"/>
        <v>5857.5155890034684</v>
      </c>
      <c r="D61" s="1">
        <f t="shared" si="3"/>
        <v>423882.71991412097</v>
      </c>
      <c r="E61" s="2">
        <f>Coûts!$B$2*0.5/((1+B61)^A61)</f>
        <v>4593.9050017270138</v>
      </c>
      <c r="F61" s="14">
        <f t="shared" si="4"/>
        <v>914940.76222602406</v>
      </c>
      <c r="G61" s="36">
        <f t="shared" si="0"/>
        <v>0.46328979690753613</v>
      </c>
      <c r="H61" s="37">
        <f t="shared" si="1"/>
        <v>-491058.04231190309</v>
      </c>
    </row>
    <row r="62" spans="1:10" x14ac:dyDescent="0.25">
      <c r="A62" s="41">
        <v>57</v>
      </c>
      <c r="B62" s="1">
        <v>1.4999999999999999E-2</v>
      </c>
      <c r="C62" s="1">
        <f t="shared" si="2"/>
        <v>5770.9513192152408</v>
      </c>
      <c r="D62" s="1">
        <f t="shared" si="3"/>
        <v>429653.67123333621</v>
      </c>
      <c r="E62" s="2">
        <f>Coûts!$B$2*0.5/((1+B62)^A62)</f>
        <v>4526.014780026615</v>
      </c>
      <c r="F62" s="14">
        <f t="shared" si="4"/>
        <v>919466.77700605069</v>
      </c>
      <c r="G62" s="36">
        <f t="shared" si="0"/>
        <v>0.46728569425027611</v>
      </c>
      <c r="H62" s="37">
        <f t="shared" si="1"/>
        <v>-489813.10577271448</v>
      </c>
    </row>
    <row r="63" spans="1:10" x14ac:dyDescent="0.25">
      <c r="A63" s="15">
        <v>58</v>
      </c>
      <c r="B63" s="1">
        <v>1.4999999999999999E-2</v>
      </c>
      <c r="C63" s="1">
        <f t="shared" si="2"/>
        <v>5685.6663243499916</v>
      </c>
      <c r="D63" s="1">
        <f t="shared" si="3"/>
        <v>435339.3375576862</v>
      </c>
      <c r="E63" s="2">
        <f>Coûts!$B$2*0.5/((1+B63)^A63)</f>
        <v>4459.127862095188</v>
      </c>
      <c r="F63" s="14">
        <f t="shared" si="4"/>
        <v>923925.90486814582</v>
      </c>
      <c r="G63" s="36">
        <f t="shared" si="0"/>
        <v>0.4711842532652159</v>
      </c>
      <c r="H63" s="37">
        <f t="shared" si="1"/>
        <v>-488586.56731045962</v>
      </c>
    </row>
    <row r="64" spans="1:10" x14ac:dyDescent="0.25">
      <c r="A64" s="15">
        <v>59</v>
      </c>
      <c r="B64" s="1">
        <v>1.4999999999999999E-2</v>
      </c>
      <c r="C64" s="1">
        <f t="shared" si="2"/>
        <v>5601.6416988669871</v>
      </c>
      <c r="D64" s="1">
        <f t="shared" si="3"/>
        <v>440940.97925655317</v>
      </c>
      <c r="E64" s="2">
        <f>Coûts!$B$2*0.5/((1+B64)^A64)</f>
        <v>4393.2294207834366</v>
      </c>
      <c r="F64" s="14">
        <f t="shared" si="4"/>
        <v>928319.13428892929</v>
      </c>
      <c r="G64" s="36">
        <f t="shared" si="0"/>
        <v>0.47498857124635657</v>
      </c>
      <c r="H64" s="37">
        <f t="shared" si="1"/>
        <v>-487378.15503237612</v>
      </c>
    </row>
    <row r="65" spans="1:8" x14ac:dyDescent="0.25">
      <c r="A65" s="15">
        <v>60</v>
      </c>
      <c r="B65" s="1">
        <v>1.4999999999999999E-2</v>
      </c>
      <c r="C65" s="1">
        <f t="shared" si="2"/>
        <v>5518.8588166177233</v>
      </c>
      <c r="D65" s="1">
        <f t="shared" si="3"/>
        <v>446459.83807317092</v>
      </c>
      <c r="E65" s="2">
        <f>Coûts!$B$2*0.5/((1+B65)^A65)</f>
        <v>4328.3048480625002</v>
      </c>
      <c r="F65" s="14">
        <f t="shared" si="4"/>
        <v>932647.43913699174</v>
      </c>
      <c r="G65" s="36">
        <f t="shared" si="0"/>
        <v>0.47870161793002336</v>
      </c>
      <c r="H65" s="37">
        <f t="shared" si="1"/>
        <v>-486187.60106382082</v>
      </c>
    </row>
    <row r="66" spans="1:8" x14ac:dyDescent="0.25">
      <c r="A66" s="15">
        <v>61</v>
      </c>
      <c r="B66" s="1">
        <v>1.4999999999999999E-2</v>
      </c>
      <c r="C66" s="1">
        <f t="shared" si="2"/>
        <v>5437.2993267169686</v>
      </c>
      <c r="D66" s="1">
        <f t="shared" si="3"/>
        <v>451897.1373998879</v>
      </c>
      <c r="E66" s="2">
        <f>Coûts!$B$2*0.5/((1+B66)^A66)</f>
        <v>4264.3397517857147</v>
      </c>
      <c r="F66" s="14">
        <f t="shared" si="4"/>
        <v>936911.77888877748</v>
      </c>
      <c r="G66" s="36">
        <f t="shared" si="0"/>
        <v>0.48232624200312613</v>
      </c>
      <c r="H66" s="37">
        <f t="shared" si="1"/>
        <v>-485014.64148888958</v>
      </c>
    </row>
    <row r="67" spans="1:8" x14ac:dyDescent="0.25">
      <c r="A67" s="15">
        <v>62</v>
      </c>
      <c r="B67" s="1">
        <v>1.4999999999999999E-2</v>
      </c>
      <c r="C67" s="1">
        <f t="shared" si="2"/>
        <v>5356.9451494748473</v>
      </c>
      <c r="D67" s="1">
        <f t="shared" si="3"/>
        <v>457254.08254936273</v>
      </c>
      <c r="E67" s="2">
        <f>Coûts!$B$2*0.5/((1+B67)^A67)</f>
        <v>4201.3199524982419</v>
      </c>
      <c r="F67" s="14">
        <f t="shared" si="4"/>
        <v>941113.09884127567</v>
      </c>
      <c r="G67" s="36">
        <f t="shared" si="0"/>
        <v>0.48586517721658168</v>
      </c>
      <c r="H67" s="37">
        <f t="shared" si="1"/>
        <v>-483859.01629191294</v>
      </c>
    </row>
    <row r="68" spans="1:8" x14ac:dyDescent="0.25">
      <c r="A68" s="15">
        <v>63</v>
      </c>
      <c r="B68" s="1">
        <v>1.4999999999999999E-2</v>
      </c>
      <c r="C68" s="1">
        <f t="shared" si="2"/>
        <v>5277.7784723890127</v>
      </c>
      <c r="D68" s="1">
        <f t="shared" si="3"/>
        <v>462531.86102175177</v>
      </c>
      <c r="E68" s="2">
        <f>Coûts!$B$2*0.5/((1+B68)^A68)</f>
        <v>4139.2314802938354</v>
      </c>
      <c r="F68" s="14">
        <f t="shared" si="4"/>
        <v>945252.33032156946</v>
      </c>
      <c r="G68" s="36">
        <f t="shared" si="0"/>
        <v>0.48932104813156191</v>
      </c>
      <c r="H68" s="37">
        <f t="shared" si="1"/>
        <v>-482720.46929981769</v>
      </c>
    </row>
    <row r="69" spans="1:8" x14ac:dyDescent="0.25">
      <c r="A69" s="15">
        <v>64</v>
      </c>
      <c r="B69" s="1">
        <v>1.4999999999999999E-2</v>
      </c>
      <c r="C69" s="1">
        <f t="shared" si="2"/>
        <v>5199.7817461960722</v>
      </c>
      <c r="D69" s="1">
        <f t="shared" si="3"/>
        <v>467731.64276794787</v>
      </c>
      <c r="E69" s="2">
        <f>Coûts!$B$2*0.5/((1+B69)^A69)</f>
        <v>4078.0605717180642</v>
      </c>
      <c r="F69" s="14">
        <f t="shared" si="4"/>
        <v>949330.39089328749</v>
      </c>
      <c r="G69" s="36">
        <f t="shared" si="0"/>
        <v>0.49269637552404527</v>
      </c>
      <c r="H69" s="37">
        <f t="shared" si="1"/>
        <v>-481598.74812533963</v>
      </c>
    </row>
    <row r="70" spans="1:8" x14ac:dyDescent="0.25">
      <c r="A70" s="15">
        <v>65</v>
      </c>
      <c r="B70" s="1">
        <v>1.4999999999999999E-2</v>
      </c>
      <c r="C70" s="1">
        <f t="shared" si="2"/>
        <v>5122.9376809813521</v>
      </c>
      <c r="D70" s="1">
        <f t="shared" si="3"/>
        <v>472854.58044892922</v>
      </c>
      <c r="E70" s="2">
        <f>Coûts!$B$2*0.5/((1+B70)^A70)</f>
        <v>4017.7936667173049</v>
      </c>
      <c r="F70" s="14">
        <f t="shared" si="4"/>
        <v>953348.18456000474</v>
      </c>
      <c r="G70" s="36">
        <f t="shared" si="0"/>
        <v>0.49599358147114325</v>
      </c>
      <c r="H70" s="37">
        <f t="shared" si="1"/>
        <v>-480493.60411107552</v>
      </c>
    </row>
    <row r="71" spans="1:8" x14ac:dyDescent="0.25">
      <c r="A71" s="15">
        <v>66</v>
      </c>
      <c r="B71" s="1">
        <v>1.4999999999999999E-2</v>
      </c>
      <c r="C71" s="1">
        <f t="shared" si="2"/>
        <v>5047.2292423461604</v>
      </c>
      <c r="D71" s="1">
        <f t="shared" si="3"/>
        <v>477901.80969127535</v>
      </c>
      <c r="E71" s="2">
        <f>Coûts!$B$2*0.5/((1+B71)^A71)</f>
        <v>3958.4174056328138</v>
      </c>
      <c r="F71" s="14">
        <f t="shared" si="4"/>
        <v>957306.60196563753</v>
      </c>
      <c r="G71" s="36">
        <f t="shared" ref="G71:G105" si="5">D71/F71</f>
        <v>0.49921499414085269</v>
      </c>
      <c r="H71" s="37">
        <f t="shared" ref="H71:H105" si="6">D71-F71</f>
        <v>-479404.79227436217</v>
      </c>
    </row>
    <row r="72" spans="1:8" x14ac:dyDescent="0.25">
      <c r="A72" s="15">
        <v>67</v>
      </c>
      <c r="B72" s="1">
        <v>1.4999999999999999E-2</v>
      </c>
      <c r="C72" s="1">
        <f t="shared" ref="C72:C105" si="7">$B$2/((1+B72)^A72)</f>
        <v>4972.6396476316859</v>
      </c>
      <c r="D72" s="1">
        <f t="shared" ref="D72:D105" si="8">D71+C72</f>
        <v>482874.44933890703</v>
      </c>
      <c r="E72" s="2">
        <f>Coûts!$B$2*0.5/((1+B72)^A72)</f>
        <v>3899.9186262392259</v>
      </c>
      <c r="F72" s="14">
        <f t="shared" ref="F72:F104" si="9">F71+E72</f>
        <v>961206.5205918767</v>
      </c>
      <c r="G72" s="36">
        <f t="shared" si="5"/>
        <v>0.50236285230521549</v>
      </c>
      <c r="H72" s="37">
        <f t="shared" si="6"/>
        <v>-478332.07125296968</v>
      </c>
    </row>
    <row r="73" spans="1:8" x14ac:dyDescent="0.25">
      <c r="A73" s="15">
        <v>68</v>
      </c>
      <c r="B73" s="1">
        <v>1.4999999999999999E-2</v>
      </c>
      <c r="C73" s="1">
        <f t="shared" si="7"/>
        <v>4899.1523621987062</v>
      </c>
      <c r="D73" s="1">
        <f t="shared" si="8"/>
        <v>487773.60170110571</v>
      </c>
      <c r="E73" s="2">
        <f>Coûts!$B$2*0.5/((1+B73)^A73)</f>
        <v>3842.284360826824</v>
      </c>
      <c r="F73" s="14">
        <f t="shared" si="9"/>
        <v>965048.80495270353</v>
      </c>
      <c r="G73" s="36">
        <f t="shared" si="5"/>
        <v>0.50543930959534344</v>
      </c>
      <c r="H73" s="37">
        <f t="shared" si="6"/>
        <v>-477275.20325159782</v>
      </c>
    </row>
    <row r="74" spans="1:8" x14ac:dyDescent="0.25">
      <c r="A74" s="41">
        <v>69</v>
      </c>
      <c r="B74" s="1">
        <v>1.4999999999999999E-2</v>
      </c>
      <c r="C74" s="42">
        <f t="shared" si="7"/>
        <v>4826.7510957622726</v>
      </c>
      <c r="D74" s="42">
        <f t="shared" si="8"/>
        <v>492600.35279686796</v>
      </c>
      <c r="E74" s="2">
        <f>Coûts!$B$2*0.5/((1+B74)^A74)</f>
        <v>3785.5018333269204</v>
      </c>
      <c r="F74" s="44">
        <f t="shared" si="9"/>
        <v>968834.30678603041</v>
      </c>
      <c r="G74" s="45">
        <f t="shared" si="5"/>
        <v>0.50844643851537352</v>
      </c>
      <c r="H74" s="37">
        <f t="shared" si="6"/>
        <v>-476233.95398916246</v>
      </c>
    </row>
    <row r="75" spans="1:8" x14ac:dyDescent="0.25">
      <c r="A75" s="15">
        <v>70</v>
      </c>
      <c r="B75" s="1">
        <v>1.4999999999999999E-2</v>
      </c>
      <c r="C75" s="1">
        <f t="shared" si="7"/>
        <v>4755.4197987805646</v>
      </c>
      <c r="D75" s="1">
        <f t="shared" si="8"/>
        <v>497355.77259564854</v>
      </c>
      <c r="E75" s="2">
        <f>Coûts!$B$2*0.5/((1+B75)^A75)</f>
        <v>3729.5584564797255</v>
      </c>
      <c r="F75" s="14">
        <f t="shared" si="9"/>
        <v>972563.8652425101</v>
      </c>
      <c r="G75" s="36">
        <f t="shared" si="5"/>
        <v>0.51138623423113938</v>
      </c>
      <c r="H75" s="37">
        <f t="shared" si="6"/>
        <v>-475208.09264686157</v>
      </c>
    </row>
    <row r="76" spans="1:8" x14ac:dyDescent="0.25">
      <c r="A76" s="15">
        <v>71</v>
      </c>
      <c r="B76" s="1">
        <v>1.4999999999999999E-2</v>
      </c>
      <c r="C76" s="1">
        <f t="shared" si="7"/>
        <v>4685.142658897109</v>
      </c>
      <c r="D76" s="1">
        <f t="shared" si="8"/>
        <v>502040.91525454563</v>
      </c>
      <c r="E76" s="2">
        <f>Coûts!$B$2*0.5/((1+B76)^A76)</f>
        <v>3674.4418290440649</v>
      </c>
      <c r="F76" s="14">
        <f t="shared" si="9"/>
        <v>976238.30707155413</v>
      </c>
      <c r="G76" s="36">
        <f t="shared" si="5"/>
        <v>0.51426061814817536</v>
      </c>
      <c r="H76" s="37">
        <f t="shared" si="6"/>
        <v>-474197.39181700849</v>
      </c>
    </row>
    <row r="77" spans="1:8" x14ac:dyDescent="0.25">
      <c r="A77" s="15">
        <v>72</v>
      </c>
      <c r="B77" s="1">
        <v>1.4999999999999999E-2</v>
      </c>
      <c r="C77" s="1">
        <f t="shared" si="7"/>
        <v>4615.9040974355757</v>
      </c>
      <c r="D77" s="1">
        <f t="shared" si="8"/>
        <v>506656.81935198122</v>
      </c>
      <c r="E77" s="2">
        <f>Coûts!$B$2*0.5/((1+B77)^A77)</f>
        <v>3620.1397330483405</v>
      </c>
      <c r="F77" s="14">
        <f t="shared" si="9"/>
        <v>979858.44680460251</v>
      </c>
      <c r="G77" s="36">
        <f t="shared" si="5"/>
        <v>0.51707144129259686</v>
      </c>
      <c r="H77" s="37">
        <f t="shared" si="6"/>
        <v>-473201.62745262129</v>
      </c>
    </row>
    <row r="78" spans="1:8" x14ac:dyDescent="0.25">
      <c r="A78" s="15">
        <v>73</v>
      </c>
      <c r="B78" s="1">
        <v>1.4999999999999999E-2</v>
      </c>
      <c r="C78" s="1">
        <f t="shared" si="7"/>
        <v>4547.688765946381</v>
      </c>
      <c r="D78" s="1">
        <f t="shared" si="8"/>
        <v>511204.50811792759</v>
      </c>
      <c r="E78" s="2">
        <f>Coûts!$B$2*0.5/((1+B78)^A78)</f>
        <v>3566.6401310821088</v>
      </c>
      <c r="F78" s="14">
        <f t="shared" si="9"/>
        <v>983425.08693568467</v>
      </c>
      <c r="G78" s="36">
        <f t="shared" si="5"/>
        <v>0.51982048750741294</v>
      </c>
      <c r="H78" s="37">
        <f t="shared" si="6"/>
        <v>-472220.57881775708</v>
      </c>
    </row>
    <row r="79" spans="1:8" x14ac:dyDescent="0.25">
      <c r="A79" s="15">
        <v>74</v>
      </c>
      <c r="B79" s="1">
        <v>1.4999999999999999E-2</v>
      </c>
      <c r="C79" s="1">
        <f t="shared" si="7"/>
        <v>4480.4815428043166</v>
      </c>
      <c r="D79" s="1">
        <f t="shared" si="8"/>
        <v>515684.98966073192</v>
      </c>
      <c r="E79" s="2">
        <f>Coûts!$B$2*0.5/((1+B79)^A79)</f>
        <v>3513.9311636276939</v>
      </c>
      <c r="F79" s="14">
        <f t="shared" si="9"/>
        <v>986939.01809931232</v>
      </c>
      <c r="G79" s="36">
        <f t="shared" si="5"/>
        <v>0.52250947647592172</v>
      </c>
      <c r="H79" s="37">
        <f t="shared" si="6"/>
        <v>-471254.0284385804</v>
      </c>
    </row>
    <row r="80" spans="1:8" x14ac:dyDescent="0.25">
      <c r="A80" s="41">
        <v>75</v>
      </c>
      <c r="B80" s="1">
        <v>1.4999999999999999E-2</v>
      </c>
      <c r="C80" s="42">
        <f t="shared" si="7"/>
        <v>4414.26752985647</v>
      </c>
      <c r="D80" s="42">
        <f t="shared" si="8"/>
        <v>520099.2571905884</v>
      </c>
      <c r="E80" s="2">
        <f>Coûts!$B$2*0.5/((1+B80)^A80)</f>
        <v>3462.0011464312261</v>
      </c>
      <c r="F80" s="44">
        <f t="shared" si="9"/>
        <v>990401.01924574352</v>
      </c>
      <c r="G80" s="45">
        <f t="shared" si="5"/>
        <v>0.5251400665830076</v>
      </c>
      <c r="H80" s="37">
        <f t="shared" si="6"/>
        <v>-470301.76205515512</v>
      </c>
    </row>
    <row r="81" spans="1:8" x14ac:dyDescent="0.25">
      <c r="A81" s="15">
        <v>76</v>
      </c>
      <c r="B81" s="1">
        <v>1.4999999999999999E-2</v>
      </c>
      <c r="C81" s="1">
        <f t="shared" si="7"/>
        <v>4349.0320491196762</v>
      </c>
      <c r="D81" s="1">
        <f t="shared" si="8"/>
        <v>524448.2892397081</v>
      </c>
      <c r="E81" s="2">
        <f>Coûts!$B$2*0.5/((1+B81)^A81)</f>
        <v>3410.838567912539</v>
      </c>
      <c r="F81" s="14">
        <f t="shared" si="9"/>
        <v>993811.8578136561</v>
      </c>
      <c r="G81" s="36">
        <f t="shared" si="5"/>
        <v>0.52771385762439194</v>
      </c>
      <c r="H81" s="37">
        <f t="shared" si="6"/>
        <v>-469363.568573948</v>
      </c>
    </row>
    <row r="82" spans="1:8" x14ac:dyDescent="0.25">
      <c r="A82" s="15">
        <v>77</v>
      </c>
      <c r="B82" s="1">
        <v>1.4999999999999999E-2</v>
      </c>
      <c r="C82" s="1">
        <f t="shared" si="7"/>
        <v>4284.760639526774</v>
      </c>
      <c r="D82" s="1">
        <f t="shared" si="8"/>
        <v>528733.04987923487</v>
      </c>
      <c r="E82" s="2">
        <f>Coûts!$B$2*0.5/((1+B82)^A82)</f>
        <v>3360.4320866133389</v>
      </c>
      <c r="F82" s="14">
        <f t="shared" si="9"/>
        <v>997172.28990026948</v>
      </c>
      <c r="G82" s="36">
        <f t="shared" si="5"/>
        <v>0.53023239337318051</v>
      </c>
      <c r="H82" s="37">
        <f t="shared" si="6"/>
        <v>-468439.24002103461</v>
      </c>
    </row>
    <row r="83" spans="1:8" x14ac:dyDescent="0.25">
      <c r="A83" s="15">
        <v>78</v>
      </c>
      <c r="B83" s="1">
        <v>1.4999999999999999E-2</v>
      </c>
      <c r="C83" s="1">
        <f t="shared" si="7"/>
        <v>4221.4390537209611</v>
      </c>
      <c r="D83" s="1">
        <f t="shared" si="8"/>
        <v>532954.48893295578</v>
      </c>
      <c r="E83" s="2">
        <f>Coûts!$B$2*0.5/((1+B83)^A83)</f>
        <v>3310.7705286830933</v>
      </c>
      <c r="F83" s="14">
        <f t="shared" si="9"/>
        <v>1000483.0604289526</v>
      </c>
      <c r="G83" s="36">
        <f t="shared" si="5"/>
        <v>0.53269716401240608</v>
      </c>
      <c r="H83" s="37">
        <f t="shared" si="6"/>
        <v>-467528.57149599679</v>
      </c>
    </row>
    <row r="84" spans="1:8" x14ac:dyDescent="0.25">
      <c r="A84" s="15">
        <v>79</v>
      </c>
      <c r="B84" s="1">
        <v>1.4999999999999999E-2</v>
      </c>
      <c r="C84" s="1">
        <f t="shared" si="7"/>
        <v>4159.0532548974988</v>
      </c>
      <c r="D84" s="1">
        <f t="shared" si="8"/>
        <v>537113.54218785325</v>
      </c>
      <c r="E84" s="2">
        <f>Coûts!$B$2*0.5/((1+B84)^A84)</f>
        <v>3261.8428854020631</v>
      </c>
      <c r="F84" s="14">
        <f t="shared" si="9"/>
        <v>1003744.9033143546</v>
      </c>
      <c r="G84" s="36">
        <f t="shared" si="5"/>
        <v>0.53510960844165711</v>
      </c>
      <c r="H84" s="37">
        <f t="shared" si="6"/>
        <v>-466631.36112650135</v>
      </c>
    </row>
    <row r="85" spans="1:8" x14ac:dyDescent="0.25">
      <c r="A85" s="15">
        <v>80</v>
      </c>
      <c r="B85" s="1">
        <v>1.4999999999999999E-2</v>
      </c>
      <c r="C85" s="1">
        <f t="shared" si="7"/>
        <v>4097.5894136921179</v>
      </c>
      <c r="D85" s="1">
        <f t="shared" si="8"/>
        <v>541211.13160154538</v>
      </c>
      <c r="E85" s="2">
        <f>Coûts!$B$2*0.5/((1+B85)^A85)</f>
        <v>3213.6383107409492</v>
      </c>
      <c r="F85" s="14">
        <f t="shared" si="9"/>
        <v>1006958.5416250955</v>
      </c>
      <c r="G85" s="36">
        <f t="shared" si="5"/>
        <v>0.53747111646533474</v>
      </c>
      <c r="H85" s="37">
        <f t="shared" si="6"/>
        <v>-465747.41002355015</v>
      </c>
    </row>
    <row r="86" spans="1:8" x14ac:dyDescent="0.25">
      <c r="A86" s="15">
        <v>81</v>
      </c>
      <c r="B86" s="1">
        <v>1.4999999999999999E-2</v>
      </c>
      <c r="C86" s="1">
        <f t="shared" si="7"/>
        <v>4037.0339051153874</v>
      </c>
      <c r="D86" s="1">
        <f t="shared" si="8"/>
        <v>545248.16550666082</v>
      </c>
      <c r="E86" s="2">
        <f>Coûts!$B$2*0.5/((1+B86)^A86)</f>
        <v>3166.1461189566003</v>
      </c>
      <c r="F86" s="14">
        <f t="shared" si="9"/>
        <v>1010124.6877440521</v>
      </c>
      <c r="G86" s="36">
        <f t="shared" si="5"/>
        <v>0.53978303086956836</v>
      </c>
      <c r="H86" s="37">
        <f t="shared" si="6"/>
        <v>-464876.52223739133</v>
      </c>
    </row>
    <row r="87" spans="1:8" x14ac:dyDescent="0.25">
      <c r="A87" s="15">
        <v>82</v>
      </c>
      <c r="B87" s="1">
        <v>1.4999999999999999E-2</v>
      </c>
      <c r="C87" s="1">
        <f t="shared" si="7"/>
        <v>3977.3733055324019</v>
      </c>
      <c r="D87" s="1">
        <f t="shared" si="8"/>
        <v>549225.5388121932</v>
      </c>
      <c r="E87" s="2">
        <f>Coûts!$B$2*0.5/((1+B87)^A87)</f>
        <v>3119.3557822232519</v>
      </c>
      <c r="F87" s="14">
        <f t="shared" si="9"/>
        <v>1013244.0435262754</v>
      </c>
      <c r="G87" s="36">
        <f t="shared" si="5"/>
        <v>0.54204664939434277</v>
      </c>
      <c r="H87" s="37">
        <f t="shared" si="6"/>
        <v>-464018.50471408223</v>
      </c>
    </row>
    <row r="88" spans="1:8" x14ac:dyDescent="0.25">
      <c r="A88" s="15">
        <v>83</v>
      </c>
      <c r="B88" s="1">
        <v>1.4999999999999999E-2</v>
      </c>
      <c r="C88" s="1">
        <f t="shared" si="7"/>
        <v>3918.5943896870963</v>
      </c>
      <c r="D88" s="1">
        <f t="shared" si="8"/>
        <v>553144.13320188026</v>
      </c>
      <c r="E88" s="2">
        <f>Coûts!$B$2*0.5/((1+B88)^A88)</f>
        <v>3073.2569282987711</v>
      </c>
      <c r="F88" s="14">
        <f t="shared" si="9"/>
        <v>1016317.3004545742</v>
      </c>
      <c r="G88" s="36">
        <f t="shared" si="5"/>
        <v>0.54426322660695858</v>
      </c>
      <c r="H88" s="37">
        <f t="shared" si="6"/>
        <v>-463173.16725269391</v>
      </c>
    </row>
    <row r="89" spans="1:8" x14ac:dyDescent="0.25">
      <c r="A89" s="15">
        <v>84</v>
      </c>
      <c r="B89" s="1">
        <v>1.4999999999999999E-2</v>
      </c>
      <c r="C89" s="1">
        <f t="shared" si="7"/>
        <v>3860.6841277705389</v>
      </c>
      <c r="D89" s="1">
        <f t="shared" si="8"/>
        <v>557004.81732965074</v>
      </c>
      <c r="E89" s="2">
        <f>Coûts!$B$2*0.5/((1+B89)^A89)</f>
        <v>3027.8393382253907</v>
      </c>
      <c r="F89" s="14">
        <f t="shared" si="9"/>
        <v>1019345.1397927996</v>
      </c>
      <c r="G89" s="36">
        <f t="shared" si="5"/>
        <v>0.54643397568253682</v>
      </c>
      <c r="H89" s="37">
        <f t="shared" si="6"/>
        <v>-462340.32246314886</v>
      </c>
    </row>
    <row r="90" spans="1:8" x14ac:dyDescent="0.25">
      <c r="A90" s="15">
        <v>85</v>
      </c>
      <c r="B90" s="1">
        <v>1.4999999999999999E-2</v>
      </c>
      <c r="C90" s="1">
        <f t="shared" si="7"/>
        <v>3803.6296825325512</v>
      </c>
      <c r="D90" s="1">
        <f t="shared" si="8"/>
        <v>560808.44701218326</v>
      </c>
      <c r="E90" s="2">
        <f>Coûts!$B$2*0.5/((1+B90)^A90)</f>
        <v>2983.0929440644245</v>
      </c>
      <c r="F90" s="14">
        <f t="shared" si="9"/>
        <v>1022328.232736864</v>
      </c>
      <c r="G90" s="36">
        <f t="shared" si="5"/>
        <v>0.54856007009690899</v>
      </c>
      <c r="H90" s="37">
        <f t="shared" si="6"/>
        <v>-461519.78572468075</v>
      </c>
    </row>
    <row r="91" spans="1:8" x14ac:dyDescent="0.25">
      <c r="A91" s="15">
        <v>86</v>
      </c>
      <c r="B91" s="1">
        <v>1.4999999999999999E-2</v>
      </c>
      <c r="C91" s="1">
        <f t="shared" si="7"/>
        <v>3747.4184064360115</v>
      </c>
      <c r="D91" s="1">
        <f t="shared" si="8"/>
        <v>564555.86541861924</v>
      </c>
      <c r="E91" s="2">
        <f>Coûts!$B$2*0.5/((1+B91)^A91)</f>
        <v>2939.0078266644582</v>
      </c>
      <c r="F91" s="14">
        <f t="shared" si="9"/>
        <v>1025267.2405635285</v>
      </c>
      <c r="G91" s="36">
        <f t="shared" si="5"/>
        <v>0.55064264523688133</v>
      </c>
      <c r="H91" s="37">
        <f t="shared" si="6"/>
        <v>-460711.37514490925</v>
      </c>
    </row>
    <row r="92" spans="1:8" x14ac:dyDescent="0.25">
      <c r="A92" s="15">
        <v>87</v>
      </c>
      <c r="B92" s="1">
        <v>1.4999999999999999E-2</v>
      </c>
      <c r="C92" s="1">
        <f t="shared" si="7"/>
        <v>3692.037838853214</v>
      </c>
      <c r="D92" s="1">
        <f t="shared" si="8"/>
        <v>568247.90325747244</v>
      </c>
      <c r="E92" s="2">
        <f>Coûts!$B$2*0.5/((1+B92)^A92)</f>
        <v>2895.5742134625211</v>
      </c>
      <c r="F92" s="14">
        <f t="shared" si="9"/>
        <v>1028162.814776991</v>
      </c>
      <c r="G92" s="36">
        <f t="shared" si="5"/>
        <v>0.55268279993254343</v>
      </c>
      <c r="H92" s="37">
        <f t="shared" si="6"/>
        <v>-459914.91151951859</v>
      </c>
    </row>
    <row r="93" spans="1:8" x14ac:dyDescent="0.25">
      <c r="A93" s="15">
        <v>88</v>
      </c>
      <c r="B93" s="1">
        <v>1.4999999999999999E-2</v>
      </c>
      <c r="C93" s="1">
        <f t="shared" si="7"/>
        <v>3637.4757033036594</v>
      </c>
      <c r="D93" s="1">
        <f t="shared" si="8"/>
        <v>571885.37896077614</v>
      </c>
      <c r="E93" s="2">
        <f>Coûts!$B$2*0.5/((1+B93)^A93)</f>
        <v>2852.782476317755</v>
      </c>
      <c r="F93" s="14">
        <f t="shared" si="9"/>
        <v>1031015.5972533087</v>
      </c>
      <c r="G93" s="36">
        <f t="shared" si="5"/>
        <v>0.55468159791599203</v>
      </c>
      <c r="H93" s="37">
        <f t="shared" si="6"/>
        <v>-459130.21829253261</v>
      </c>
    </row>
    <row r="94" spans="1:8" x14ac:dyDescent="0.25">
      <c r="A94" s="15">
        <v>89</v>
      </c>
      <c r="B94" s="1">
        <v>1.4999999999999999E-2</v>
      </c>
      <c r="C94" s="1">
        <f t="shared" si="7"/>
        <v>3583.7199047326699</v>
      </c>
      <c r="D94" s="1">
        <f t="shared" si="8"/>
        <v>575469.0988655088</v>
      </c>
      <c r="E94" s="2">
        <f>Coûts!$B$2*0.5/((1+B94)^A94)</f>
        <v>2810.6231293770988</v>
      </c>
      <c r="F94" s="14">
        <f t="shared" si="9"/>
        <v>1033826.2203826859</v>
      </c>
      <c r="G94" s="36">
        <f t="shared" si="5"/>
        <v>0.55664006921055886</v>
      </c>
      <c r="H94" s="37">
        <f t="shared" si="6"/>
        <v>-458357.12151717709</v>
      </c>
    </row>
    <row r="95" spans="1:8" x14ac:dyDescent="0.25">
      <c r="A95" s="15">
        <v>90</v>
      </c>
      <c r="B95" s="1">
        <v>1.4999999999999999E-2</v>
      </c>
      <c r="C95" s="1">
        <f t="shared" si="7"/>
        <v>3530.7585268302169</v>
      </c>
      <c r="D95" s="1">
        <f t="shared" si="8"/>
        <v>578999.85739233904</v>
      </c>
      <c r="E95" s="2">
        <f>Coûts!$B$2*0.5/((1+B95)^A95)</f>
        <v>2769.0868269725115</v>
      </c>
      <c r="F95" s="14">
        <f t="shared" si="9"/>
        <v>1036595.3072096584</v>
      </c>
      <c r="G95" s="36">
        <f t="shared" si="5"/>
        <v>0.55855921145438137</v>
      </c>
      <c r="H95" s="37">
        <f t="shared" si="6"/>
        <v>-457595.4498173194</v>
      </c>
    </row>
    <row r="96" spans="1:8" x14ac:dyDescent="0.25">
      <c r="A96" s="15">
        <v>91</v>
      </c>
      <c r="B96" s="1">
        <v>1.4999999999999999E-2</v>
      </c>
      <c r="C96" s="1">
        <f t="shared" si="7"/>
        <v>3478.5798293893763</v>
      </c>
      <c r="D96" s="1">
        <f t="shared" si="8"/>
        <v>582478.43722172838</v>
      </c>
      <c r="E96" s="2">
        <f>Coûts!$B$2*0.5/((1+B96)^A96)</f>
        <v>2728.1643615492726</v>
      </c>
      <c r="F96" s="14">
        <f t="shared" si="9"/>
        <v>1039323.4715712077</v>
      </c>
      <c r="G96" s="36">
        <f t="shared" si="5"/>
        <v>0.56043999116190524</v>
      </c>
      <c r="H96" s="37">
        <f t="shared" si="6"/>
        <v>-456845.03434947936</v>
      </c>
    </row>
    <row r="97" spans="1:8" x14ac:dyDescent="0.25">
      <c r="A97" s="15">
        <v>92</v>
      </c>
      <c r="B97" s="1">
        <v>1.4999999999999999E-2</v>
      </c>
      <c r="C97" s="1">
        <f t="shared" si="7"/>
        <v>3427.1722457038204</v>
      </c>
      <c r="D97" s="1">
        <f t="shared" si="8"/>
        <v>585905.60946743225</v>
      </c>
      <c r="E97" s="2">
        <f>Coûts!$B$2*0.5/((1+B97)^A97)</f>
        <v>2687.8466616248998</v>
      </c>
      <c r="F97" s="14">
        <f t="shared" si="9"/>
        <v>1042011.3182328326</v>
      </c>
      <c r="G97" s="36">
        <f t="shared" si="5"/>
        <v>0.56228334492669529</v>
      </c>
      <c r="H97" s="37">
        <f t="shared" si="6"/>
        <v>-456105.70876540034</v>
      </c>
    </row>
    <row r="98" spans="1:8" x14ac:dyDescent="0.25">
      <c r="A98" s="15">
        <v>93</v>
      </c>
      <c r="B98" s="1">
        <v>1.4999999999999999E-2</v>
      </c>
      <c r="C98" s="1">
        <f t="shared" si="7"/>
        <v>3376.5243800037638</v>
      </c>
      <c r="D98" s="1">
        <f t="shared" si="8"/>
        <v>589282.13384743605</v>
      </c>
      <c r="E98" s="2">
        <f>Coûts!$B$2*0.5/((1+B98)^A98)</f>
        <v>2648.1247897782264</v>
      </c>
      <c r="F98" s="14">
        <f t="shared" si="9"/>
        <v>1044659.4430226109</v>
      </c>
      <c r="G98" s="36">
        <f t="shared" si="5"/>
        <v>0.5640901805687133</v>
      </c>
      <c r="H98" s="37">
        <f t="shared" si="6"/>
        <v>-455377.3091751748</v>
      </c>
    </row>
    <row r="99" spans="1:8" x14ac:dyDescent="0.25">
      <c r="A99" s="15">
        <v>94</v>
      </c>
      <c r="B99" s="1">
        <v>1.4999999999999999E-2</v>
      </c>
      <c r="C99" s="1">
        <f t="shared" si="7"/>
        <v>3326.6250049298174</v>
      </c>
      <c r="D99" s="1">
        <f t="shared" si="8"/>
        <v>592608.75885236589</v>
      </c>
      <c r="E99" s="2">
        <f>Coûts!$B$2*0.5/((1+B99)^A99)</f>
        <v>2608.9899406682043</v>
      </c>
      <c r="F99" s="14">
        <f t="shared" si="9"/>
        <v>1047268.4329632791</v>
      </c>
      <c r="G99" s="36">
        <f t="shared" si="5"/>
        <v>0.56586137822903793</v>
      </c>
      <c r="H99" s="37">
        <f t="shared" si="6"/>
        <v>-454659.67411091318</v>
      </c>
    </row>
    <row r="100" spans="1:8" x14ac:dyDescent="0.25">
      <c r="A100" s="15">
        <v>95</v>
      </c>
      <c r="B100" s="1">
        <v>1.4999999999999999E-2</v>
      </c>
      <c r="C100" s="1">
        <f t="shared" si="7"/>
        <v>3277.4630590441552</v>
      </c>
      <c r="D100" s="1">
        <f t="shared" si="8"/>
        <v>595886.2219114101</v>
      </c>
      <c r="E100" s="2">
        <f>Coûts!$B$2*0.5/((1+B100)^A100)</f>
        <v>2570.4334390819745</v>
      </c>
      <c r="F100" s="14">
        <f t="shared" si="9"/>
        <v>1049838.8664023611</v>
      </c>
      <c r="G100" s="36">
        <f t="shared" si="5"/>
        <v>0.56759779141481204</v>
      </c>
      <c r="H100" s="37">
        <f t="shared" si="6"/>
        <v>-453952.64449095097</v>
      </c>
    </row>
    <row r="101" spans="1:8" x14ac:dyDescent="0.25">
      <c r="A101" s="15">
        <v>96</v>
      </c>
      <c r="B101" s="1">
        <v>1.4999999999999999E-2</v>
      </c>
      <c r="C101" s="1">
        <f t="shared" si="7"/>
        <v>3229.0276443784787</v>
      </c>
      <c r="D101" s="1">
        <f t="shared" si="8"/>
        <v>599115.24955578858</v>
      </c>
      <c r="E101" s="2">
        <f>Coûts!$B$2*0.5/((1+B101)^A101)</f>
        <v>2532.4467380117981</v>
      </c>
      <c r="F101" s="14">
        <f t="shared" si="9"/>
        <v>1052371.313140373</v>
      </c>
      <c r="G101" s="36">
        <f t="shared" si="5"/>
        <v>0.56930024799704337</v>
      </c>
      <c r="H101" s="37">
        <f t="shared" si="6"/>
        <v>-453256.06358458439</v>
      </c>
    </row>
    <row r="102" spans="1:8" x14ac:dyDescent="0.25">
      <c r="A102" s="15">
        <v>97</v>
      </c>
      <c r="B102" s="1">
        <v>1.4999999999999999E-2</v>
      </c>
      <c r="C102" s="1">
        <f t="shared" si="7"/>
        <v>3181.3080240182062</v>
      </c>
      <c r="D102" s="1">
        <f t="shared" si="8"/>
        <v>602296.55757980677</v>
      </c>
      <c r="E102" s="2">
        <f>Coûts!$B$2*0.5/((1+B102)^A102)</f>
        <v>2495.0214167603926</v>
      </c>
      <c r="F102" s="14">
        <f t="shared" si="9"/>
        <v>1054866.3345571333</v>
      </c>
      <c r="G102" s="36">
        <f t="shared" si="5"/>
        <v>0.57096955116372183</v>
      </c>
      <c r="H102" s="37">
        <f t="shared" si="6"/>
        <v>-452569.77697732649</v>
      </c>
    </row>
    <row r="103" spans="1:8" x14ac:dyDescent="0.25">
      <c r="A103" s="15">
        <v>98</v>
      </c>
      <c r="B103" s="1">
        <v>1.4999999999999999E-2</v>
      </c>
      <c r="C103" s="1">
        <f t="shared" si="7"/>
        <v>3134.2936197223707</v>
      </c>
      <c r="D103" s="1">
        <f t="shared" si="8"/>
        <v>605430.85119952913</v>
      </c>
      <c r="E103" s="2">
        <f>Coûts!$B$2*0.5/((1+B103)^A103)</f>
        <v>2458.1491790742789</v>
      </c>
      <c r="F103" s="14">
        <f t="shared" si="9"/>
        <v>1057324.4837362075</v>
      </c>
      <c r="G103" s="36">
        <f t="shared" si="5"/>
        <v>0.57260648033057227</v>
      </c>
      <c r="H103" s="37">
        <f t="shared" si="6"/>
        <v>-451893.63253667834</v>
      </c>
    </row>
    <row r="104" spans="1:8" x14ac:dyDescent="0.25">
      <c r="A104" s="15">
        <v>99</v>
      </c>
      <c r="B104" s="1">
        <v>1.4999999999999999E-2</v>
      </c>
      <c r="C104" s="1">
        <f t="shared" si="7"/>
        <v>3087.9740095786906</v>
      </c>
      <c r="D104" s="1">
        <f t="shared" si="8"/>
        <v>608518.82520910783</v>
      </c>
      <c r="E104" s="2">
        <f>Coûts!$B$2*0.5/((1+B104)^A104)</f>
        <v>2421.8218513047082</v>
      </c>
      <c r="F104" s="14">
        <f t="shared" si="9"/>
        <v>1059746.3055875122</v>
      </c>
      <c r="G104" s="36">
        <f t="shared" si="5"/>
        <v>0.57421179201162809</v>
      </c>
      <c r="H104" s="37">
        <f t="shared" si="6"/>
        <v>-451227.48037840438</v>
      </c>
    </row>
    <row r="105" spans="1:8" ht="13.8" thickBot="1" x14ac:dyDescent="0.3">
      <c r="A105" s="16">
        <v>100</v>
      </c>
      <c r="B105" s="1">
        <v>1.4999999999999999E-2</v>
      </c>
      <c r="C105" s="3">
        <f t="shared" si="7"/>
        <v>3042.3389256932919</v>
      </c>
      <c r="D105" s="3">
        <f t="shared" si="8"/>
        <v>611561.16413480113</v>
      </c>
      <c r="E105" s="2">
        <f>Coûts!$B$2*0.5/((1+B105)^A105)</f>
        <v>2386.0313805957721</v>
      </c>
      <c r="F105" s="17">
        <f>F104+E105</f>
        <v>1062132.3369681081</v>
      </c>
      <c r="G105" s="38">
        <f t="shared" si="5"/>
        <v>0.57578622065167762</v>
      </c>
      <c r="H105" s="39">
        <f t="shared" si="6"/>
        <v>-450571.17283330695</v>
      </c>
    </row>
  </sheetData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8382-D7BB-4661-9128-D09DD7AB2F40}">
  <dimension ref="A1:J105"/>
  <sheetViews>
    <sheetView tabSelected="1" topLeftCell="A4" workbookViewId="0">
      <selection activeCell="L26" sqref="L26"/>
    </sheetView>
  </sheetViews>
  <sheetFormatPr baseColWidth="10" defaultColWidth="9.21875" defaultRowHeight="13.2" x14ac:dyDescent="0.25"/>
  <cols>
    <col min="1" max="1" width="11.44140625" customWidth="1"/>
    <col min="2" max="2" width="19.44140625" bestFit="1" customWidth="1"/>
    <col min="3" max="3" width="14.44140625" bestFit="1" customWidth="1"/>
    <col min="4" max="4" width="22.77734375" bestFit="1" customWidth="1"/>
    <col min="5" max="5" width="23.5546875" bestFit="1" customWidth="1"/>
    <col min="6" max="6" width="23.44140625" bestFit="1" customWidth="1"/>
    <col min="7" max="7" width="12" bestFit="1" customWidth="1"/>
    <col min="8" max="8" width="18.5546875" customWidth="1"/>
    <col min="9" max="256" width="11.44140625" customWidth="1"/>
  </cols>
  <sheetData>
    <row r="1" spans="1:8" x14ac:dyDescent="0.25">
      <c r="A1" s="21" t="s">
        <v>19</v>
      </c>
      <c r="B1" s="22">
        <f>Coûts!B1</f>
        <v>1165000</v>
      </c>
      <c r="C1" s="6"/>
      <c r="D1" s="6"/>
    </row>
    <row r="2" spans="1:8" ht="13.8" thickBot="1" x14ac:dyDescent="0.3">
      <c r="A2" s="23" t="s">
        <v>16</v>
      </c>
      <c r="B2" s="83">
        <f>DEMA!G24*1.5</f>
        <v>20225.677499999998</v>
      </c>
      <c r="C2" s="6"/>
      <c r="D2" s="6"/>
    </row>
    <row r="3" spans="1:8" ht="7.5" customHeight="1" x14ac:dyDescent="0.25"/>
    <row r="4" spans="1:8" ht="4.5" customHeight="1" thickBot="1" x14ac:dyDescent="0.3"/>
    <row r="5" spans="1:8" x14ac:dyDescent="0.25">
      <c r="A5" s="18" t="s">
        <v>20</v>
      </c>
      <c r="B5" s="19" t="s">
        <v>21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26</v>
      </c>
      <c r="H5" s="20" t="s">
        <v>27</v>
      </c>
    </row>
    <row r="6" spans="1:8" x14ac:dyDescent="0.25">
      <c r="A6" s="15">
        <v>1</v>
      </c>
      <c r="B6" s="1">
        <v>2.5000000000000001E-2</v>
      </c>
      <c r="C6" s="1">
        <f>$B$2/((1+B6)^A6)</f>
        <v>19732.368292682928</v>
      </c>
      <c r="D6" s="1">
        <f>C6</f>
        <v>19732.368292682928</v>
      </c>
      <c r="E6" s="2">
        <f>Coûts!$B$2/((1+B6)^A6)</f>
        <v>20634.146341463416</v>
      </c>
      <c r="F6" s="14">
        <f>B1+E6</f>
        <v>1185634.1463414633</v>
      </c>
      <c r="G6" s="36">
        <f>D6/F6</f>
        <v>1.6642881240871411E-2</v>
      </c>
      <c r="H6" s="37">
        <f>D6-F6</f>
        <v>-1165901.7780487803</v>
      </c>
    </row>
    <row r="7" spans="1:8" x14ac:dyDescent="0.25">
      <c r="A7" s="15">
        <v>2</v>
      </c>
      <c r="B7" s="1">
        <v>2.5000000000000001E-2</v>
      </c>
      <c r="C7" s="1">
        <f>$B$2/((1+B7)^A7)</f>
        <v>19251.091017251634</v>
      </c>
      <c r="D7" s="1">
        <f>D6+C7</f>
        <v>38983.459309934566</v>
      </c>
      <c r="E7" s="2">
        <f>Coûts!$B$2/((1+B7)^A7)</f>
        <v>20130.874479476504</v>
      </c>
      <c r="F7" s="14">
        <f>F6+E7</f>
        <v>1205765.0208209399</v>
      </c>
      <c r="G7" s="36">
        <f t="shared" ref="G7:G70" si="0">D7/F7</f>
        <v>3.2330892534428349E-2</v>
      </c>
      <c r="H7" s="37">
        <f t="shared" ref="H7:H70" si="1">D7-F7</f>
        <v>-1166781.5615110053</v>
      </c>
    </row>
    <row r="8" spans="1:8" x14ac:dyDescent="0.25">
      <c r="A8" s="15">
        <v>3</v>
      </c>
      <c r="B8" s="1">
        <v>2.5000000000000001E-2</v>
      </c>
      <c r="C8" s="1">
        <f t="shared" ref="C8:C71" si="2">$B$2/((1+B8)^A8)</f>
        <v>18781.552211952814</v>
      </c>
      <c r="D8" s="1">
        <f t="shared" ref="D8:D71" si="3">D7+C8</f>
        <v>57765.011521887383</v>
      </c>
      <c r="E8" s="2">
        <f>Coûts!$B$2/((1+B8)^A8)</f>
        <v>19639.877540952686</v>
      </c>
      <c r="F8" s="14">
        <f t="shared" ref="F8:F71" si="4">F7+E8</f>
        <v>1225404.8983618927</v>
      </c>
      <c r="G8" s="36">
        <f t="shared" si="0"/>
        <v>4.7139530451613988E-2</v>
      </c>
      <c r="H8" s="37">
        <f t="shared" si="1"/>
        <v>-1167639.8868400054</v>
      </c>
    </row>
    <row r="9" spans="1:8" x14ac:dyDescent="0.25">
      <c r="A9" s="15">
        <v>4</v>
      </c>
      <c r="B9" s="1">
        <v>2.5000000000000001E-2</v>
      </c>
      <c r="C9" s="1">
        <f t="shared" si="2"/>
        <v>18323.465572636895</v>
      </c>
      <c r="D9" s="1">
        <f t="shared" si="3"/>
        <v>76088.477094524278</v>
      </c>
      <c r="E9" s="2">
        <f>Coûts!$B$2/((1+B9)^A9)</f>
        <v>19160.85613751482</v>
      </c>
      <c r="F9" s="14">
        <f t="shared" si="4"/>
        <v>1244565.7544994075</v>
      </c>
      <c r="G9" s="36">
        <f t="shared" si="0"/>
        <v>6.1136566565041621E-2</v>
      </c>
      <c r="H9" s="37">
        <f t="shared" si="1"/>
        <v>-1168477.2774048832</v>
      </c>
    </row>
    <row r="10" spans="1:8" x14ac:dyDescent="0.25">
      <c r="A10" s="15">
        <v>5</v>
      </c>
      <c r="B10" s="1">
        <v>2.5000000000000001E-2</v>
      </c>
      <c r="C10" s="1">
        <f t="shared" si="2"/>
        <v>17876.55177818234</v>
      </c>
      <c r="D10" s="1">
        <f t="shared" si="3"/>
        <v>93965.028872706622</v>
      </c>
      <c r="E10" s="2">
        <f>Coûts!$B$2/((1+B10)^A10)</f>
        <v>18693.518182941287</v>
      </c>
      <c r="F10" s="14">
        <f t="shared" si="4"/>
        <v>1263259.2726823487</v>
      </c>
      <c r="G10" s="36">
        <f t="shared" si="0"/>
        <v>7.4383011393366186E-2</v>
      </c>
      <c r="H10" s="37">
        <f t="shared" si="1"/>
        <v>-1169294.243809642</v>
      </c>
    </row>
    <row r="11" spans="1:8" x14ac:dyDescent="0.25">
      <c r="A11" s="15">
        <v>6</v>
      </c>
      <c r="B11" s="1">
        <v>2.5000000000000001E-2</v>
      </c>
      <c r="C11" s="1">
        <f t="shared" si="2"/>
        <v>17440.538320177893</v>
      </c>
      <c r="D11" s="1">
        <f t="shared" si="3"/>
        <v>111405.56719288451</v>
      </c>
      <c r="E11" s="2">
        <f>Coûts!$B$2/((1+B11)^A11)</f>
        <v>18237.578715064672</v>
      </c>
      <c r="F11" s="14">
        <f t="shared" si="4"/>
        <v>1281496.8513974133</v>
      </c>
      <c r="G11" s="36">
        <f t="shared" si="0"/>
        <v>8.6933937505505279E-2</v>
      </c>
      <c r="H11" s="37">
        <f t="shared" si="1"/>
        <v>-1170091.2842045287</v>
      </c>
    </row>
    <row r="12" spans="1:8" x14ac:dyDescent="0.25">
      <c r="A12" s="15">
        <v>7</v>
      </c>
      <c r="B12" s="1">
        <v>2.5000000000000001E-2</v>
      </c>
      <c r="C12" s="1">
        <f t="shared" si="2"/>
        <v>17015.159336758919</v>
      </c>
      <c r="D12" s="1">
        <f t="shared" si="3"/>
        <v>128420.72652964343</v>
      </c>
      <c r="E12" s="2">
        <f>Coûts!$B$2/((1+B12)^A12)</f>
        <v>17792.759722014314</v>
      </c>
      <c r="F12" s="14">
        <f t="shared" si="4"/>
        <v>1299289.6111194277</v>
      </c>
      <c r="G12" s="36">
        <f t="shared" si="0"/>
        <v>9.8839185221376552E-2</v>
      </c>
      <c r="H12" s="37">
        <f t="shared" si="1"/>
        <v>-1170868.8845897843</v>
      </c>
    </row>
    <row r="13" spans="1:8" x14ac:dyDescent="0.25">
      <c r="A13" s="15">
        <v>8</v>
      </c>
      <c r="B13" s="1">
        <v>2.5000000000000001E-2</v>
      </c>
      <c r="C13" s="1">
        <f t="shared" si="2"/>
        <v>16600.155450496506</v>
      </c>
      <c r="D13" s="1">
        <f t="shared" si="3"/>
        <v>145020.88198013994</v>
      </c>
      <c r="E13" s="2">
        <f>Coûts!$B$2/((1+B13)^A13)</f>
        <v>17358.789972696894</v>
      </c>
      <c r="F13" s="14">
        <f t="shared" si="4"/>
        <v>1316648.4010921246</v>
      </c>
      <c r="G13" s="36">
        <f t="shared" si="0"/>
        <v>0.11014396999217786</v>
      </c>
      <c r="H13" s="37">
        <f t="shared" si="1"/>
        <v>-1171627.5191119846</v>
      </c>
    </row>
    <row r="14" spans="1:8" s="72" customFormat="1" x14ac:dyDescent="0.25">
      <c r="A14" s="66">
        <v>9</v>
      </c>
      <c r="B14" s="67">
        <v>2.5000000000000001E-2</v>
      </c>
      <c r="C14" s="67">
        <f t="shared" si="2"/>
        <v>16195.273610240498</v>
      </c>
      <c r="D14" s="67">
        <f t="shared" si="3"/>
        <v>161216.15559038043</v>
      </c>
      <c r="E14" s="68">
        <f>Coûts!$B$2/((1+B14)^A14)</f>
        <v>16935.404851411608</v>
      </c>
      <c r="F14" s="69">
        <f t="shared" si="4"/>
        <v>1333583.8059435363</v>
      </c>
      <c r="G14" s="70">
        <f t="shared" si="0"/>
        <v>0.12088940707878264</v>
      </c>
      <c r="H14" s="71">
        <f t="shared" si="1"/>
        <v>-1172367.650353156</v>
      </c>
    </row>
    <row r="15" spans="1:8" x14ac:dyDescent="0.25">
      <c r="A15" s="15">
        <v>10</v>
      </c>
      <c r="B15" s="1">
        <v>2.5000000000000001E-2</v>
      </c>
      <c r="C15" s="1">
        <f t="shared" si="2"/>
        <v>15800.266936819999</v>
      </c>
      <c r="D15" s="1">
        <f t="shared" si="3"/>
        <v>177016.42252720043</v>
      </c>
      <c r="E15" s="2">
        <f>Coûts!$B$2/((1+B15)^A15)</f>
        <v>16522.346196499129</v>
      </c>
      <c r="F15" s="14">
        <f t="shared" si="4"/>
        <v>1350106.1521400355</v>
      </c>
      <c r="G15" s="36">
        <f t="shared" si="0"/>
        <v>0.13111296637424696</v>
      </c>
      <c r="H15" s="37">
        <f t="shared" si="1"/>
        <v>-1173089.7296128352</v>
      </c>
    </row>
    <row r="16" spans="1:8" x14ac:dyDescent="0.25">
      <c r="A16" s="15">
        <v>11</v>
      </c>
      <c r="B16" s="1">
        <v>2.5000000000000001E-2</v>
      </c>
      <c r="C16" s="1">
        <f t="shared" si="2"/>
        <v>15414.894572507315</v>
      </c>
      <c r="D16" s="1">
        <f t="shared" si="3"/>
        <v>192431.31709970775</v>
      </c>
      <c r="E16" s="2">
        <f>Coûts!$B$2/((1+B16)^A16)</f>
        <v>16119.362142925978</v>
      </c>
      <c r="F16" s="14">
        <f t="shared" si="4"/>
        <v>1366225.5142829616</v>
      </c>
      <c r="G16" s="36">
        <f t="shared" si="0"/>
        <v>0.14084886798553298</v>
      </c>
      <c r="H16" s="37">
        <f t="shared" si="1"/>
        <v>-1173794.1971832539</v>
      </c>
    </row>
    <row r="17" spans="1:8" x14ac:dyDescent="0.25">
      <c r="A17" s="15">
        <v>12</v>
      </c>
      <c r="B17" s="1">
        <v>2.5000000000000001E-2</v>
      </c>
      <c r="C17" s="1">
        <f t="shared" si="2"/>
        <v>15038.92153415348</v>
      </c>
      <c r="D17" s="1">
        <f t="shared" si="3"/>
        <v>207470.23863386124</v>
      </c>
      <c r="E17" s="2">
        <f>Coûts!$B$2/((1+B17)^A17)</f>
        <v>15726.206968708273</v>
      </c>
      <c r="F17" s="14">
        <f t="shared" si="4"/>
        <v>1381951.7212516698</v>
      </c>
      <c r="G17" s="36">
        <f t="shared" si="0"/>
        <v>0.15012842738525628</v>
      </c>
      <c r="H17" s="37">
        <f t="shared" si="1"/>
        <v>-1174481.4826178085</v>
      </c>
    </row>
    <row r="18" spans="1:8" x14ac:dyDescent="0.25">
      <c r="A18" s="15">
        <v>13</v>
      </c>
      <c r="B18" s="1">
        <v>2.5000000000000001E-2</v>
      </c>
      <c r="C18" s="1">
        <f t="shared" si="2"/>
        <v>14672.118569905835</v>
      </c>
      <c r="D18" s="1">
        <f t="shared" si="3"/>
        <v>222142.35720376708</v>
      </c>
      <c r="E18" s="2">
        <f>Coûts!$B$2/((1+B18)^A18)</f>
        <v>15342.640945081243</v>
      </c>
      <c r="F18" s="14">
        <f t="shared" si="4"/>
        <v>1397294.3621967509</v>
      </c>
      <c r="G18" s="36">
        <f t="shared" si="0"/>
        <v>0.15898035747780936</v>
      </c>
      <c r="H18" s="37">
        <f t="shared" si="1"/>
        <v>-1175152.0049929838</v>
      </c>
    </row>
    <row r="19" spans="1:8" x14ac:dyDescent="0.25">
      <c r="A19" s="15">
        <v>14</v>
      </c>
      <c r="B19" s="1">
        <v>2.5000000000000001E-2</v>
      </c>
      <c r="C19" s="1">
        <f t="shared" si="2"/>
        <v>14314.262019420328</v>
      </c>
      <c r="D19" s="1">
        <f t="shared" si="3"/>
        <v>236456.61922318742</v>
      </c>
      <c r="E19" s="2">
        <f>Coûts!$B$2/((1+B19)^A19)</f>
        <v>14968.430190323164</v>
      </c>
      <c r="F19" s="14">
        <f t="shared" si="4"/>
        <v>1412262.7923870741</v>
      </c>
      <c r="G19" s="36">
        <f t="shared" si="0"/>
        <v>0.16743103372674509</v>
      </c>
      <c r="H19" s="37">
        <f t="shared" si="1"/>
        <v>-1175806.1731638866</v>
      </c>
    </row>
    <row r="20" spans="1:8" x14ac:dyDescent="0.25">
      <c r="A20" s="15">
        <v>15</v>
      </c>
      <c r="B20" s="1">
        <v>2.5000000000000001E-2</v>
      </c>
      <c r="C20" s="1">
        <f t="shared" si="2"/>
        <v>13965.133677483245</v>
      </c>
      <c r="D20" s="1">
        <f t="shared" si="3"/>
        <v>250421.75290067066</v>
      </c>
      <c r="E20" s="2">
        <f>Coûts!$B$2/((1+B20)^A20)</f>
        <v>14603.346527144549</v>
      </c>
      <c r="F20" s="14">
        <f t="shared" si="4"/>
        <v>1426866.1389142186</v>
      </c>
      <c r="G20" s="36">
        <f t="shared" si="0"/>
        <v>0.17550472750809717</v>
      </c>
      <c r="H20" s="37">
        <f t="shared" si="1"/>
        <v>-1176444.3860135479</v>
      </c>
    </row>
    <row r="21" spans="1:8" x14ac:dyDescent="0.25">
      <c r="A21" s="15">
        <v>16</v>
      </c>
      <c r="B21" s="1">
        <v>2.5000000000000001E-2</v>
      </c>
      <c r="C21" s="1">
        <f t="shared" si="2"/>
        <v>13624.520660959264</v>
      </c>
      <c r="D21" s="1">
        <f t="shared" si="3"/>
        <v>264046.27356162993</v>
      </c>
      <c r="E21" s="2">
        <f>Coûts!$B$2/((1+B21)^A21)</f>
        <v>14247.167343555659</v>
      </c>
      <c r="F21" s="14">
        <f t="shared" si="4"/>
        <v>1441113.3062577744</v>
      </c>
      <c r="G21" s="36">
        <f t="shared" si="0"/>
        <v>0.18322381204521301</v>
      </c>
      <c r="H21" s="37">
        <f t="shared" si="1"/>
        <v>-1177067.0326961444</v>
      </c>
    </row>
    <row r="22" spans="1:8" x14ac:dyDescent="0.25">
      <c r="A22" s="15">
        <v>17</v>
      </c>
      <c r="B22" s="1">
        <v>2.5000000000000001E-2</v>
      </c>
      <c r="C22" s="1">
        <f t="shared" si="2"/>
        <v>13292.21527898465</v>
      </c>
      <c r="D22" s="1">
        <f t="shared" si="3"/>
        <v>277338.48884061456</v>
      </c>
      <c r="E22" s="2">
        <f>Coûts!$B$2/((1+B22)^A22)</f>
        <v>13899.675457127474</v>
      </c>
      <c r="F22" s="14">
        <f t="shared" si="4"/>
        <v>1455012.9817149017</v>
      </c>
      <c r="G22" s="36">
        <f t="shared" si="0"/>
        <v>0.19060894461143499</v>
      </c>
      <c r="H22" s="37">
        <f t="shared" si="1"/>
        <v>-1177674.4928742871</v>
      </c>
    </row>
    <row r="23" spans="1:8" x14ac:dyDescent="0.25">
      <c r="A23" s="41">
        <v>18</v>
      </c>
      <c r="B23" s="42">
        <v>2.5000000000000001E-2</v>
      </c>
      <c r="C23" s="42">
        <f t="shared" si="2"/>
        <v>12968.014906326487</v>
      </c>
      <c r="D23" s="42">
        <f t="shared" si="3"/>
        <v>290306.50374694105</v>
      </c>
      <c r="E23" s="43">
        <f>Coûts!$B$2/((1+B23)^A23)</f>
        <v>13560.658982563389</v>
      </c>
      <c r="F23" s="44">
        <f t="shared" si="4"/>
        <v>1468573.640697465</v>
      </c>
      <c r="G23" s="45">
        <f t="shared" si="0"/>
        <v>0.19767922813122718</v>
      </c>
      <c r="H23" s="37">
        <f t="shared" si="1"/>
        <v>-1178267.1369505241</v>
      </c>
    </row>
    <row r="24" spans="1:8" x14ac:dyDescent="0.25">
      <c r="A24" s="15">
        <v>19</v>
      </c>
      <c r="B24" s="1">
        <v>2.5000000000000001E-2</v>
      </c>
      <c r="C24" s="1">
        <f t="shared" si="2"/>
        <v>12651.721859830719</v>
      </c>
      <c r="D24" s="1">
        <f t="shared" si="3"/>
        <v>302958.22560677177</v>
      </c>
      <c r="E24" s="2">
        <f>Coûts!$B$2/((1+B24)^A24)</f>
        <v>13229.911202500867</v>
      </c>
      <c r="F24" s="14">
        <f t="shared" si="4"/>
        <v>1481803.5518999659</v>
      </c>
      <c r="G24" s="36">
        <f t="shared" si="0"/>
        <v>0.20445235484711807</v>
      </c>
      <c r="H24" s="37">
        <f t="shared" si="1"/>
        <v>-1178845.3262931942</v>
      </c>
    </row>
    <row r="25" spans="1:8" x14ac:dyDescent="0.25">
      <c r="A25" s="15">
        <v>20</v>
      </c>
      <c r="B25" s="1">
        <v>2.5000000000000001E-2</v>
      </c>
      <c r="C25" s="1">
        <f t="shared" si="2"/>
        <v>12343.14327788363</v>
      </c>
      <c r="D25" s="1">
        <f t="shared" si="3"/>
        <v>315301.36888465541</v>
      </c>
      <c r="E25" s="2">
        <f>Coûts!$B$2/((1+B25)^A25)</f>
        <v>12907.230441464262</v>
      </c>
      <c r="F25" s="14">
        <f t="shared" si="4"/>
        <v>1494710.7823414302</v>
      </c>
      <c r="G25" s="36">
        <f t="shared" si="0"/>
        <v>0.21094473433231212</v>
      </c>
      <c r="H25" s="37">
        <f t="shared" si="1"/>
        <v>-1179409.4134567748</v>
      </c>
    </row>
    <row r="26" spans="1:8" x14ac:dyDescent="0.25">
      <c r="A26" s="15">
        <v>21</v>
      </c>
      <c r="B26" s="1">
        <v>2.5000000000000001E-2</v>
      </c>
      <c r="C26" s="1">
        <f t="shared" si="2"/>
        <v>12042.091002813298</v>
      </c>
      <c r="D26" s="1">
        <f t="shared" si="3"/>
        <v>327343.45988746872</v>
      </c>
      <c r="E26" s="2">
        <f>Coûts!$B$2/((1+B26)^A26)</f>
        <v>12592.419942891964</v>
      </c>
      <c r="F26" s="14">
        <f t="shared" si="4"/>
        <v>1507303.2022843221</v>
      </c>
      <c r="G26" s="36">
        <f t="shared" si="0"/>
        <v>0.21717160780351213</v>
      </c>
      <c r="H26" s="37">
        <f t="shared" si="1"/>
        <v>-1179959.7423968534</v>
      </c>
    </row>
    <row r="27" spans="1:8" x14ac:dyDescent="0.25">
      <c r="A27" s="15">
        <v>22</v>
      </c>
      <c r="B27" s="1">
        <v>2.5000000000000001E-2</v>
      </c>
      <c r="C27" s="1">
        <f t="shared" si="2"/>
        <v>11748.381466159317</v>
      </c>
      <c r="D27" s="1">
        <f t="shared" si="3"/>
        <v>339091.84135362803</v>
      </c>
      <c r="E27" s="2">
        <f>Coûts!$B$2/((1+B27)^A27)</f>
        <v>12285.287749162893</v>
      </c>
      <c r="F27" s="14">
        <f t="shared" si="4"/>
        <v>1519588.490033485</v>
      </c>
      <c r="G27" s="36">
        <f t="shared" si="0"/>
        <v>0.22314715041448882</v>
      </c>
      <c r="H27" s="37">
        <f t="shared" si="1"/>
        <v>-1180496.6486798569</v>
      </c>
    </row>
    <row r="28" spans="1:8" x14ac:dyDescent="0.25">
      <c r="A28" s="15">
        <v>23</v>
      </c>
      <c r="B28" s="1">
        <v>2.5000000000000001E-2</v>
      </c>
      <c r="C28" s="1">
        <f t="shared" si="2"/>
        <v>11461.835576740796</v>
      </c>
      <c r="D28" s="1">
        <f t="shared" si="3"/>
        <v>350553.67693036882</v>
      </c>
      <c r="E28" s="2">
        <f>Coûts!$B$2/((1+B28)^A28)</f>
        <v>11985.646584549164</v>
      </c>
      <c r="F28" s="14">
        <f t="shared" si="4"/>
        <v>1531574.1366180342</v>
      </c>
      <c r="G28" s="36">
        <f t="shared" si="0"/>
        <v>0.22888456297939883</v>
      </c>
      <c r="H28" s="37">
        <f t="shared" si="1"/>
        <v>-1181020.4596876653</v>
      </c>
    </row>
    <row r="29" spans="1:8" x14ac:dyDescent="0.25">
      <c r="A29" s="15">
        <v>24</v>
      </c>
      <c r="B29" s="1">
        <v>2.5000000000000001E-2</v>
      </c>
      <c r="C29" s="1">
        <f t="shared" si="2"/>
        <v>11182.278611454436</v>
      </c>
      <c r="D29" s="1">
        <f t="shared" si="3"/>
        <v>361735.95554182323</v>
      </c>
      <c r="E29" s="2">
        <f>Coûts!$B$2/((1+B29)^A29)</f>
        <v>11693.313741023574</v>
      </c>
      <c r="F29" s="14">
        <f t="shared" si="4"/>
        <v>1543267.4503590579</v>
      </c>
      <c r="G29" s="36">
        <f t="shared" si="0"/>
        <v>0.23439615437859551</v>
      </c>
      <c r="H29" s="37">
        <f t="shared" si="1"/>
        <v>-1181531.4948172346</v>
      </c>
    </row>
    <row r="30" spans="1:8" x14ac:dyDescent="0.25">
      <c r="A30" s="15">
        <v>25</v>
      </c>
      <c r="B30" s="1">
        <v>2.5000000000000001E-2</v>
      </c>
      <c r="C30" s="1">
        <f t="shared" si="2"/>
        <v>10909.540108736037</v>
      </c>
      <c r="D30" s="1">
        <f t="shared" si="3"/>
        <v>372645.49565055926</v>
      </c>
      <c r="E30" s="2">
        <f>Coûts!$B$2/((1+B30)^A30)</f>
        <v>11408.110966852269</v>
      </c>
      <c r="F30" s="14">
        <f t="shared" si="4"/>
        <v>1554675.56132591</v>
      </c>
      <c r="G30" s="36">
        <f t="shared" si="0"/>
        <v>0.2396934157328281</v>
      </c>
      <c r="H30" s="37">
        <f t="shared" si="1"/>
        <v>-1182030.0656753508</v>
      </c>
    </row>
    <row r="31" spans="1:8" x14ac:dyDescent="0.25">
      <c r="A31" s="15">
        <v>26</v>
      </c>
      <c r="B31" s="1">
        <v>2.5000000000000001E-2</v>
      </c>
      <c r="C31" s="1">
        <f t="shared" si="2"/>
        <v>10643.453764620524</v>
      </c>
      <c r="D31" s="1">
        <f t="shared" si="3"/>
        <v>383288.94941517978</v>
      </c>
      <c r="E31" s="2">
        <f>Coûts!$B$2/((1+B31)^A31)</f>
        <v>11129.864357904655</v>
      </c>
      <c r="F31" s="14">
        <f t="shared" si="4"/>
        <v>1565805.4256838148</v>
      </c>
      <c r="G31" s="36">
        <f t="shared" si="0"/>
        <v>0.24478708728946366</v>
      </c>
      <c r="H31" s="37">
        <f t="shared" si="1"/>
        <v>-1182516.4762686351</v>
      </c>
    </row>
    <row r="32" spans="1:8" x14ac:dyDescent="0.25">
      <c r="A32" s="15">
        <v>27</v>
      </c>
      <c r="B32" s="1">
        <v>2.5000000000000001E-2</v>
      </c>
      <c r="C32" s="1">
        <f t="shared" si="2"/>
        <v>10383.857331337096</v>
      </c>
      <c r="D32" s="1">
        <f t="shared" si="3"/>
        <v>393672.8067465169</v>
      </c>
      <c r="E32" s="2">
        <f>Coûts!$B$2/((1+B32)^A32)</f>
        <v>10858.404251614296</v>
      </c>
      <c r="F32" s="14">
        <f t="shared" si="4"/>
        <v>1576663.8299354292</v>
      </c>
      <c r="G32" s="36">
        <f t="shared" si="0"/>
        <v>0.24968721884273798</v>
      </c>
      <c r="H32" s="37">
        <f t="shared" si="1"/>
        <v>-1182991.0231889123</v>
      </c>
    </row>
    <row r="33" spans="1:8" x14ac:dyDescent="0.25">
      <c r="A33" s="15">
        <v>28</v>
      </c>
      <c r="B33" s="1">
        <v>2.5000000000000001E-2</v>
      </c>
      <c r="C33" s="1">
        <f t="shared" si="2"/>
        <v>10130.592518377656</v>
      </c>
      <c r="D33" s="1">
        <f t="shared" si="3"/>
        <v>403803.39926489454</v>
      </c>
      <c r="E33" s="2">
        <f>Coûts!$B$2/((1+B33)^A33)</f>
        <v>10593.565123526145</v>
      </c>
      <c r="F33" s="14">
        <f t="shared" si="4"/>
        <v>1587257.3950589553</v>
      </c>
      <c r="G33" s="36">
        <f t="shared" si="0"/>
        <v>0.25440322440576574</v>
      </c>
      <c r="H33" s="37">
        <f t="shared" si="1"/>
        <v>-1183453.9957940606</v>
      </c>
    </row>
    <row r="34" spans="1:8" x14ac:dyDescent="0.25">
      <c r="A34" s="15">
        <v>29</v>
      </c>
      <c r="B34" s="1">
        <v>2.5000000000000001E-2</v>
      </c>
      <c r="C34" s="1">
        <f t="shared" si="2"/>
        <v>9883.5048959781998</v>
      </c>
      <c r="D34" s="1">
        <f t="shared" si="3"/>
        <v>413686.90416087274</v>
      </c>
      <c r="E34" s="2">
        <f>Coûts!$B$2/((1+B34)^A34)</f>
        <v>10335.185486366969</v>
      </c>
      <c r="F34" s="14">
        <f t="shared" si="4"/>
        <v>1597592.5805453223</v>
      </c>
      <c r="G34" s="36">
        <f t="shared" si="0"/>
        <v>0.2589439317624177</v>
      </c>
      <c r="H34" s="37">
        <f t="shared" si="1"/>
        <v>-1183905.6763844495</v>
      </c>
    </row>
    <row r="35" spans="1:8" x14ac:dyDescent="0.25">
      <c r="A35" s="53">
        <v>30</v>
      </c>
      <c r="B35" s="53">
        <v>2.5000000000000001E-2</v>
      </c>
      <c r="C35" s="53">
        <f t="shared" si="2"/>
        <v>9642.4438009543446</v>
      </c>
      <c r="D35" s="53">
        <f t="shared" si="3"/>
        <v>423329.34796182706</v>
      </c>
      <c r="E35" s="54">
        <f>Coûts!$B$2/((1+B35)^A35)</f>
        <v>10083.107791577533</v>
      </c>
      <c r="F35" s="53">
        <f t="shared" si="4"/>
        <v>1607675.6883368997</v>
      </c>
      <c r="G35" s="55">
        <f t="shared" si="0"/>
        <v>0.26331762744994341</v>
      </c>
      <c r="H35" s="54">
        <f t="shared" si="1"/>
        <v>-1184346.3403750728</v>
      </c>
    </row>
    <row r="36" spans="1:8" x14ac:dyDescent="0.25">
      <c r="A36" s="15">
        <v>31</v>
      </c>
      <c r="B36" s="1">
        <v>2.5000000000000001E-2</v>
      </c>
      <c r="C36" s="1">
        <f t="shared" si="2"/>
        <v>9407.2622448335042</v>
      </c>
      <c r="D36" s="1">
        <f t="shared" si="3"/>
        <v>432736.61020666058</v>
      </c>
      <c r="E36" s="2">
        <f>Coûts!$B$2/((1+B36)^A36)</f>
        <v>9837.178333246371</v>
      </c>
      <c r="F36" s="14">
        <f t="shared" si="4"/>
        <v>1617512.8666701461</v>
      </c>
      <c r="G36" s="36">
        <f t="shared" si="0"/>
        <v>0.26753209765651098</v>
      </c>
      <c r="H36" s="37">
        <f t="shared" si="1"/>
        <v>-1184776.2564634855</v>
      </c>
    </row>
    <row r="37" spans="1:8" s="72" customFormat="1" x14ac:dyDescent="0.25">
      <c r="A37" s="66">
        <v>32</v>
      </c>
      <c r="B37" s="67">
        <v>2.5000000000000001E-2</v>
      </c>
      <c r="C37" s="67">
        <f t="shared" si="2"/>
        <v>9177.8168242278098</v>
      </c>
      <c r="D37" s="67">
        <f t="shared" si="3"/>
        <v>441914.42703088839</v>
      </c>
      <c r="E37" s="68">
        <f>Coûts!$B$2/((1+B37)^A37)</f>
        <v>9597.247154386705</v>
      </c>
      <c r="F37" s="69">
        <f t="shared" si="4"/>
        <v>1627110.1138245328</v>
      </c>
      <c r="G37" s="70">
        <f t="shared" si="0"/>
        <v>0.27159466546008104</v>
      </c>
      <c r="H37" s="71">
        <f t="shared" si="1"/>
        <v>-1185195.6867936444</v>
      </c>
    </row>
    <row r="38" spans="1:8" x14ac:dyDescent="0.25">
      <c r="A38" s="15">
        <v>33</v>
      </c>
      <c r="B38" s="1">
        <v>2.5000000000000001E-2</v>
      </c>
      <c r="C38" s="1">
        <f t="shared" si="2"/>
        <v>8953.9676333929874</v>
      </c>
      <c r="D38" s="1">
        <f t="shared" si="3"/>
        <v>450868.3946642814</v>
      </c>
      <c r="E38" s="2">
        <f>Coûts!$B$2/((1+B38)^A38)</f>
        <v>9363.1679554992261</v>
      </c>
      <c r="F38" s="14">
        <f t="shared" si="4"/>
        <v>1636473.281780032</v>
      </c>
      <c r="G38" s="36">
        <f t="shared" si="0"/>
        <v>0.27551222478491116</v>
      </c>
      <c r="H38" s="37">
        <f t="shared" si="1"/>
        <v>-1185604.8871157505</v>
      </c>
    </row>
    <row r="39" spans="1:8" x14ac:dyDescent="0.25">
      <c r="A39" s="15">
        <v>34</v>
      </c>
      <c r="B39" s="1">
        <v>2.5000000000000001E-2</v>
      </c>
      <c r="C39" s="1">
        <f t="shared" si="2"/>
        <v>8735.5781789199864</v>
      </c>
      <c r="D39" s="1">
        <f t="shared" si="3"/>
        <v>459603.97284320137</v>
      </c>
      <c r="E39" s="2">
        <f>Coûts!$B$2/((1+B39)^A39)</f>
        <v>9134.7980053650972</v>
      </c>
      <c r="F39" s="14">
        <f t="shared" si="4"/>
        <v>1645608.079785397</v>
      </c>
      <c r="G39" s="36">
        <f t="shared" si="0"/>
        <v>0.27929127140840126</v>
      </c>
      <c r="H39" s="37">
        <f t="shared" si="1"/>
        <v>-1186004.1069421957</v>
      </c>
    </row>
    <row r="40" spans="1:8" x14ac:dyDescent="0.25">
      <c r="A40" s="15">
        <v>35</v>
      </c>
      <c r="B40" s="1">
        <v>2.5000000000000001E-2</v>
      </c>
      <c r="C40" s="1">
        <f t="shared" si="2"/>
        <v>8522.5152965073048</v>
      </c>
      <c r="D40" s="1">
        <f t="shared" si="3"/>
        <v>468126.48813970864</v>
      </c>
      <c r="E40" s="2">
        <f>Coûts!$B$2/((1+B40)^A40)</f>
        <v>8911.9980540147317</v>
      </c>
      <c r="F40" s="14">
        <f t="shared" si="4"/>
        <v>1654520.0778394118</v>
      </c>
      <c r="G40" s="36">
        <f t="shared" si="0"/>
        <v>0.28293793131300105</v>
      </c>
      <c r="H40" s="37">
        <f t="shared" si="1"/>
        <v>-1186393.5896997033</v>
      </c>
    </row>
    <row r="41" spans="1:8" x14ac:dyDescent="0.25">
      <c r="A41" s="47">
        <v>36</v>
      </c>
      <c r="B41" s="48">
        <v>2.5000000000000001E-2</v>
      </c>
      <c r="C41" s="48">
        <f t="shared" si="2"/>
        <v>8314.6490697632235</v>
      </c>
      <c r="D41" s="48">
        <f t="shared" si="3"/>
        <v>476441.13720947184</v>
      </c>
      <c r="E41" s="49">
        <f>Coûts!$B$2/((1+B41)^A41)</f>
        <v>8694.6322478192487</v>
      </c>
      <c r="F41" s="50">
        <f t="shared" si="4"/>
        <v>1663214.7100872311</v>
      </c>
      <c r="G41" s="51">
        <f t="shared" si="0"/>
        <v>0.28645798664472116</v>
      </c>
      <c r="H41" s="52">
        <f t="shared" si="1"/>
        <v>-1186773.5728777593</v>
      </c>
    </row>
    <row r="42" spans="1:8" x14ac:dyDescent="0.25">
      <c r="A42" s="15">
        <v>37</v>
      </c>
      <c r="B42" s="1">
        <v>2.5000000000000001E-2</v>
      </c>
      <c r="C42" s="1">
        <f t="shared" si="2"/>
        <v>8111.8527509885125</v>
      </c>
      <c r="D42" s="1">
        <f t="shared" si="3"/>
        <v>484552.98996046034</v>
      </c>
      <c r="E42" s="2">
        <f>Coûts!$B$2/((1+B42)^A42)</f>
        <v>8482.5680466529266</v>
      </c>
      <c r="F42" s="14">
        <f t="shared" si="4"/>
        <v>1671697.2781338841</v>
      </c>
      <c r="G42" s="36">
        <f t="shared" si="0"/>
        <v>0.28985689951075766</v>
      </c>
      <c r="H42" s="37">
        <f t="shared" si="1"/>
        <v>-1187144.2881734236</v>
      </c>
    </row>
    <row r="43" spans="1:8" x14ac:dyDescent="0.25">
      <c r="A43" s="15">
        <v>38</v>
      </c>
      <c r="B43" s="1">
        <v>2.5000000000000001E-2</v>
      </c>
      <c r="C43" s="1">
        <f t="shared" si="2"/>
        <v>7914.0026838912336</v>
      </c>
      <c r="D43" s="1">
        <f t="shared" si="3"/>
        <v>492466.99264435156</v>
      </c>
      <c r="E43" s="2">
        <f>Coûts!$B$2/((1+B43)^A43)</f>
        <v>8275.6761430760289</v>
      </c>
      <c r="F43" s="14">
        <f t="shared" si="4"/>
        <v>1679972.9542769601</v>
      </c>
      <c r="G43" s="36">
        <f t="shared" si="0"/>
        <v>0.29313983382327924</v>
      </c>
      <c r="H43" s="37">
        <f t="shared" si="1"/>
        <v>-1187505.9616326084</v>
      </c>
    </row>
    <row r="44" spans="1:8" x14ac:dyDescent="0.25">
      <c r="A44" s="15">
        <v>39</v>
      </c>
      <c r="B44" s="1">
        <v>2.5000000000000001E-2</v>
      </c>
      <c r="C44" s="1">
        <f t="shared" si="2"/>
        <v>7720.9782281865682</v>
      </c>
      <c r="D44" s="1">
        <f t="shared" si="3"/>
        <v>500187.97087253811</v>
      </c>
      <c r="E44" s="2">
        <f>Coûts!$B$2/((1+B44)^A44)</f>
        <v>8073.8303834888075</v>
      </c>
      <c r="F44" s="14">
        <f t="shared" si="4"/>
        <v>1688046.784660449</v>
      </c>
      <c r="G44" s="36">
        <f t="shared" si="0"/>
        <v>0.29631167537406317</v>
      </c>
      <c r="H44" s="37">
        <f t="shared" si="1"/>
        <v>-1187858.8137879109</v>
      </c>
    </row>
    <row r="45" spans="1:8" x14ac:dyDescent="0.25">
      <c r="A45" s="15">
        <v>40</v>
      </c>
      <c r="B45" s="1">
        <v>2.5000000000000001E-2</v>
      </c>
      <c r="C45" s="1">
        <f t="shared" si="2"/>
        <v>7532.6616860356771</v>
      </c>
      <c r="D45" s="1">
        <f t="shared" si="3"/>
        <v>507720.63255857379</v>
      </c>
      <c r="E45" s="2">
        <f>Coûts!$B$2/((1+B45)^A45)</f>
        <v>7876.907691208593</v>
      </c>
      <c r="F45" s="14">
        <f t="shared" si="4"/>
        <v>1695923.6923516577</v>
      </c>
      <c r="G45" s="36">
        <f t="shared" si="0"/>
        <v>0.29937705030498246</v>
      </c>
      <c r="H45" s="37">
        <f t="shared" si="1"/>
        <v>-1188203.0597930839</v>
      </c>
    </row>
    <row r="46" spans="1:8" x14ac:dyDescent="0.25">
      <c r="A46" s="15">
        <v>41</v>
      </c>
      <c r="B46" s="1">
        <v>2.5000000000000001E-2</v>
      </c>
      <c r="C46" s="1">
        <f t="shared" si="2"/>
        <v>7348.9382302787099</v>
      </c>
      <c r="D46" s="1">
        <f t="shared" si="3"/>
        <v>515069.57078885252</v>
      </c>
      <c r="E46" s="2">
        <f>Coûts!$B$2/((1+B46)^A46)</f>
        <v>7684.787991423018</v>
      </c>
      <c r="F46" s="14">
        <f t="shared" si="4"/>
        <v>1703608.4803430806</v>
      </c>
      <c r="G46" s="36">
        <f t="shared" si="0"/>
        <v>0.30234034212199123</v>
      </c>
      <c r="H46" s="37">
        <f t="shared" si="1"/>
        <v>-1188538.9095542282</v>
      </c>
    </row>
    <row r="47" spans="1:8" x14ac:dyDescent="0.25">
      <c r="A47" s="15">
        <v>42</v>
      </c>
      <c r="B47" s="1">
        <v>2.5000000000000001E-2</v>
      </c>
      <c r="C47" s="1">
        <f t="shared" si="2"/>
        <v>7169.695834418254</v>
      </c>
      <c r="D47" s="1">
        <f t="shared" si="3"/>
        <v>522239.26662327076</v>
      </c>
      <c r="E47" s="2">
        <f>Coûts!$B$2/((1+B47)^A47)</f>
        <v>7497.3541379736762</v>
      </c>
      <c r="F47" s="14">
        <f t="shared" si="4"/>
        <v>1711105.8344810542</v>
      </c>
      <c r="G47" s="36">
        <f t="shared" si="0"/>
        <v>0.3052057073849298</v>
      </c>
      <c r="H47" s="37">
        <f t="shared" si="1"/>
        <v>-1188866.5678577835</v>
      </c>
    </row>
    <row r="48" spans="1:8" x14ac:dyDescent="0.25">
      <c r="A48" s="15">
        <v>43</v>
      </c>
      <c r="B48" s="1">
        <v>2.5000000000000001E-2</v>
      </c>
      <c r="C48" s="1">
        <f t="shared" si="2"/>
        <v>6994.8252043104912</v>
      </c>
      <c r="D48" s="1">
        <f t="shared" si="3"/>
        <v>529234.09182758129</v>
      </c>
      <c r="E48" s="2">
        <f>Coûts!$B$2/((1+B48)^A48)</f>
        <v>7314.4918419255373</v>
      </c>
      <c r="F48" s="14">
        <f t="shared" si="4"/>
        <v>1718420.3263229798</v>
      </c>
      <c r="G48" s="36">
        <f t="shared" si="0"/>
        <v>0.30797709019190855</v>
      </c>
      <c r="H48" s="37">
        <f t="shared" si="1"/>
        <v>-1189186.2344953986</v>
      </c>
    </row>
    <row r="49" spans="1:10" x14ac:dyDescent="0.25">
      <c r="A49" s="15">
        <v>44</v>
      </c>
      <c r="B49" s="1">
        <v>2.5000000000000001E-2</v>
      </c>
      <c r="C49" s="1">
        <f t="shared" si="2"/>
        <v>6824.2197115224317</v>
      </c>
      <c r="D49" s="1">
        <f t="shared" si="3"/>
        <v>536058.31153910374</v>
      </c>
      <c r="E49" s="2">
        <f>Coûts!$B$2/((1+B49)^A49)</f>
        <v>7136.0896018785752</v>
      </c>
      <c r="F49" s="14">
        <f t="shared" si="4"/>
        <v>1725556.4159248583</v>
      </c>
      <c r="G49" s="36">
        <f t="shared" si="0"/>
        <v>0.31065823556501276</v>
      </c>
      <c r="H49" s="37">
        <f t="shared" si="1"/>
        <v>-1189498.1043857546</v>
      </c>
    </row>
    <row r="50" spans="1:10" x14ac:dyDescent="0.25">
      <c r="A50" s="15">
        <v>45</v>
      </c>
      <c r="B50" s="1">
        <v>2.5000000000000001E-2</v>
      </c>
      <c r="C50" s="1">
        <f t="shared" si="2"/>
        <v>6657.7753283145676</v>
      </c>
      <c r="D50" s="1">
        <f t="shared" si="3"/>
        <v>542716.08686741826</v>
      </c>
      <c r="E50" s="2">
        <f>Coûts!$B$2/((1+B50)^A50)</f>
        <v>6962.0386359790973</v>
      </c>
      <c r="F50" s="14">
        <f t="shared" si="4"/>
        <v>1732518.4545608375</v>
      </c>
      <c r="G50" s="36">
        <f t="shared" si="0"/>
        <v>0.31325270183340537</v>
      </c>
      <c r="H50" s="37">
        <f t="shared" si="1"/>
        <v>-1189802.3676934191</v>
      </c>
      <c r="J50">
        <f>2070-2021</f>
        <v>49</v>
      </c>
    </row>
    <row r="51" spans="1:10" x14ac:dyDescent="0.25">
      <c r="A51" s="15">
        <v>46</v>
      </c>
      <c r="B51" s="1">
        <v>2.5000000000000001E-2</v>
      </c>
      <c r="C51" s="1">
        <f t="shared" si="2"/>
        <v>6495.390564209335</v>
      </c>
      <c r="D51" s="1">
        <f t="shared" si="3"/>
        <v>549211.47743162757</v>
      </c>
      <c r="E51" s="2">
        <f>Coûts!$B$2/((1+B51)^A51)</f>
        <v>6792.2328155893647</v>
      </c>
      <c r="F51" s="14">
        <f t="shared" si="4"/>
        <v>1739310.6873764268</v>
      </c>
      <c r="G51" s="36">
        <f t="shared" si="0"/>
        <v>0.31576387210042228</v>
      </c>
      <c r="H51" s="37">
        <f t="shared" si="1"/>
        <v>-1190099.2099447991</v>
      </c>
    </row>
    <row r="52" spans="1:10" x14ac:dyDescent="0.25">
      <c r="A52" s="41">
        <v>47</v>
      </c>
      <c r="B52" s="42">
        <v>2.5000000000000001E-2</v>
      </c>
      <c r="C52" s="42">
        <f t="shared" si="2"/>
        <v>6336.9664041066671</v>
      </c>
      <c r="D52" s="42">
        <f t="shared" si="3"/>
        <v>555548.44383573427</v>
      </c>
      <c r="E52" s="43">
        <f>Coûts!$B$2/((1+B52)^A52)</f>
        <v>6626.5686005749885</v>
      </c>
      <c r="F52" s="44">
        <f t="shared" si="4"/>
        <v>1745937.2559770017</v>
      </c>
      <c r="G52" s="45">
        <f t="shared" si="0"/>
        <v>0.31819496487281113</v>
      </c>
      <c r="H52" s="46">
        <f t="shared" si="1"/>
        <v>-1190388.8121412676</v>
      </c>
    </row>
    <row r="53" spans="1:10" x14ac:dyDescent="0.25">
      <c r="A53" s="15">
        <v>48</v>
      </c>
      <c r="B53" s="1">
        <v>2.5000000000000001E-2</v>
      </c>
      <c r="C53" s="1">
        <f t="shared" si="2"/>
        <v>6182.4062479089444</v>
      </c>
      <c r="D53" s="1">
        <f t="shared" si="3"/>
        <v>561730.85008364322</v>
      </c>
      <c r="E53" s="2">
        <f>Coûts!$B$2/((1+B53)^A53)</f>
        <v>6464.944976170721</v>
      </c>
      <c r="F53" s="14">
        <f t="shared" si="4"/>
        <v>1752402.2009531725</v>
      </c>
      <c r="G53" s="36">
        <f t="shared" si="0"/>
        <v>0.32054904392273914</v>
      </c>
      <c r="H53" s="37">
        <f t="shared" si="1"/>
        <v>-1190671.3508695294</v>
      </c>
    </row>
    <row r="54" spans="1:10" x14ac:dyDescent="0.25">
      <c r="A54" s="15">
        <v>49</v>
      </c>
      <c r="B54" s="1">
        <v>1.4999999999999999E-2</v>
      </c>
      <c r="C54" s="1">
        <f t="shared" si="2"/>
        <v>9751.4008180475521</v>
      </c>
      <c r="D54" s="1">
        <f t="shared" si="3"/>
        <v>571482.2509016908</v>
      </c>
      <c r="E54" s="2">
        <f>Coûts!$B$2/((1+B54)^A54)</f>
        <v>10197.044193041531</v>
      </c>
      <c r="F54" s="14">
        <f t="shared" si="4"/>
        <v>1762599.245146214</v>
      </c>
      <c r="G54" s="36">
        <f t="shared" si="0"/>
        <v>0.32422699174268865</v>
      </c>
      <c r="H54" s="37">
        <f t="shared" si="1"/>
        <v>-1191116.9942445233</v>
      </c>
    </row>
    <row r="55" spans="1:10" s="72" customFormat="1" x14ac:dyDescent="0.25">
      <c r="A55" s="73">
        <v>50</v>
      </c>
      <c r="B55" s="73">
        <v>1.4999999999999999E-2</v>
      </c>
      <c r="C55" s="74">
        <f t="shared" si="2"/>
        <v>9607.2914463522684</v>
      </c>
      <c r="D55" s="74">
        <f t="shared" si="3"/>
        <v>581089.54234804306</v>
      </c>
      <c r="E55" s="75">
        <f>Coûts!$B$2/((1+B55)^A55)</f>
        <v>10046.348958661607</v>
      </c>
      <c r="F55" s="76">
        <f t="shared" si="4"/>
        <v>1772645.5941048756</v>
      </c>
      <c r="G55" s="77">
        <f t="shared" si="0"/>
        <v>0.32780920466026547</v>
      </c>
      <c r="H55" s="78">
        <f t="shared" si="1"/>
        <v>-1191556.0517568325</v>
      </c>
    </row>
    <row r="56" spans="1:10" x14ac:dyDescent="0.25">
      <c r="A56" s="15">
        <v>51</v>
      </c>
      <c r="B56" s="1">
        <v>1.4999999999999999E-2</v>
      </c>
      <c r="C56" s="1">
        <f t="shared" si="2"/>
        <v>9465.3117698051901</v>
      </c>
      <c r="D56" s="1">
        <f t="shared" si="3"/>
        <v>590554.85411784821</v>
      </c>
      <c r="E56" s="2">
        <f>Coûts!$B$2/((1+B56)^A56)</f>
        <v>9897.880747449859</v>
      </c>
      <c r="F56" s="14">
        <f t="shared" si="4"/>
        <v>1782543.4748523254</v>
      </c>
      <c r="G56" s="36">
        <f t="shared" si="0"/>
        <v>0.33129899071144542</v>
      </c>
      <c r="H56" s="37">
        <f t="shared" si="1"/>
        <v>-1191988.6207344772</v>
      </c>
    </row>
    <row r="57" spans="1:10" x14ac:dyDescent="0.25">
      <c r="A57" s="15">
        <v>52</v>
      </c>
      <c r="B57" s="1">
        <v>1.4999999999999999E-2</v>
      </c>
      <c r="C57" s="1">
        <f t="shared" si="2"/>
        <v>9325.4303150790092</v>
      </c>
      <c r="D57" s="1">
        <f t="shared" si="3"/>
        <v>599880.28443292726</v>
      </c>
      <c r="E57" s="2">
        <f>Coûts!$B$2/((1+B57)^A57)</f>
        <v>9751.6066477338554</v>
      </c>
      <c r="F57" s="14">
        <f t="shared" si="4"/>
        <v>1792295.0815000592</v>
      </c>
      <c r="G57" s="36">
        <f t="shared" si="0"/>
        <v>0.33469950937479459</v>
      </c>
      <c r="H57" s="37">
        <f t="shared" si="1"/>
        <v>-1192414.7970671318</v>
      </c>
    </row>
    <row r="58" spans="1:10" x14ac:dyDescent="0.25">
      <c r="A58" s="15">
        <v>53</v>
      </c>
      <c r="B58" s="1">
        <v>1.4999999999999999E-2</v>
      </c>
      <c r="C58" s="1">
        <f t="shared" si="2"/>
        <v>9187.6160739694678</v>
      </c>
      <c r="D58" s="1">
        <f t="shared" si="3"/>
        <v>609067.90050689678</v>
      </c>
      <c r="E58" s="2">
        <f>Coûts!$B$2/((1+B58)^A58)</f>
        <v>9607.4942342205486</v>
      </c>
      <c r="F58" s="14">
        <f t="shared" si="4"/>
        <v>1801902.5757342798</v>
      </c>
      <c r="G58" s="36">
        <f t="shared" si="0"/>
        <v>0.33801377982863479</v>
      </c>
      <c r="H58" s="37">
        <f t="shared" si="1"/>
        <v>-1192834.6752273832</v>
      </c>
    </row>
    <row r="59" spans="1:10" x14ac:dyDescent="0.25">
      <c r="A59" s="15">
        <v>54</v>
      </c>
      <c r="B59" s="1">
        <v>1.4999999999999999E-2</v>
      </c>
      <c r="C59" s="1">
        <f t="shared" si="2"/>
        <v>9051.8384965216464</v>
      </c>
      <c r="D59" s="1">
        <f t="shared" si="3"/>
        <v>618119.73900341848</v>
      </c>
      <c r="E59" s="2">
        <f>Coûts!$B$2/((1+B59)^A59)</f>
        <v>9465.5115608084252</v>
      </c>
      <c r="F59" s="14">
        <f t="shared" si="4"/>
        <v>1811368.0872950882</v>
      </c>
      <c r="G59" s="36">
        <f t="shared" si="0"/>
        <v>0.34124468866317242</v>
      </c>
      <c r="H59" s="37">
        <f t="shared" si="1"/>
        <v>-1193248.3482916697</v>
      </c>
    </row>
    <row r="60" spans="1:10" x14ac:dyDescent="0.25">
      <c r="A60" s="41">
        <v>55</v>
      </c>
      <c r="B60" s="1">
        <v>1.4999999999999999E-2</v>
      </c>
      <c r="C60" s="1">
        <f t="shared" si="2"/>
        <v>8918.0674842577791</v>
      </c>
      <c r="D60" s="1">
        <f t="shared" si="3"/>
        <v>627037.80648767622</v>
      </c>
      <c r="E60" s="2">
        <f>Coûts!$B$2/((1+B60)^A60)</f>
        <v>9325.6271535058368</v>
      </c>
      <c r="F60" s="14">
        <f t="shared" si="4"/>
        <v>1820693.714448594</v>
      </c>
      <c r="G60" s="36">
        <f t="shared" si="0"/>
        <v>0.34439499708910548</v>
      </c>
      <c r="H60" s="37">
        <f t="shared" si="1"/>
        <v>-1193655.9079609178</v>
      </c>
    </row>
    <row r="61" spans="1:10" x14ac:dyDescent="0.25">
      <c r="A61" s="15">
        <v>56</v>
      </c>
      <c r="B61" s="1">
        <v>1.4999999999999999E-2</v>
      </c>
      <c r="C61" s="1">
        <f t="shared" si="2"/>
        <v>8786.2733835052022</v>
      </c>
      <c r="D61" s="1">
        <f t="shared" si="3"/>
        <v>635824.0798711814</v>
      </c>
      <c r="E61" s="2">
        <f>Coûts!$B$2/((1+B61)^A61)</f>
        <v>9187.8100034540275</v>
      </c>
      <c r="F61" s="14">
        <f t="shared" si="4"/>
        <v>1829881.5244520481</v>
      </c>
      <c r="G61" s="36">
        <f t="shared" si="0"/>
        <v>0.34746734768065207</v>
      </c>
      <c r="H61" s="37">
        <f t="shared" si="1"/>
        <v>-1194057.4445808667</v>
      </c>
    </row>
    <row r="62" spans="1:10" x14ac:dyDescent="0.25">
      <c r="A62" s="41">
        <v>57</v>
      </c>
      <c r="B62" s="1">
        <v>1.4999999999999999E-2</v>
      </c>
      <c r="C62" s="1">
        <f t="shared" si="2"/>
        <v>8656.4269788228594</v>
      </c>
      <c r="D62" s="1">
        <f t="shared" si="3"/>
        <v>644480.50685000431</v>
      </c>
      <c r="E62" s="2">
        <f>Coûts!$B$2/((1+B62)^A62)</f>
        <v>9052.0295600532299</v>
      </c>
      <c r="F62" s="14">
        <f t="shared" si="4"/>
        <v>1838933.5540121014</v>
      </c>
      <c r="G62" s="36">
        <f t="shared" si="0"/>
        <v>0.35046427068770708</v>
      </c>
      <c r="H62" s="37">
        <f t="shared" si="1"/>
        <v>-1194453.0471620969</v>
      </c>
    </row>
    <row r="63" spans="1:10" x14ac:dyDescent="0.25">
      <c r="A63" s="15">
        <v>58</v>
      </c>
      <c r="B63" s="1">
        <v>1.4999999999999999E-2</v>
      </c>
      <c r="C63" s="1">
        <f t="shared" si="2"/>
        <v>8528.4994865249864</v>
      </c>
      <c r="D63" s="1">
        <f t="shared" si="3"/>
        <v>653009.00633652927</v>
      </c>
      <c r="E63" s="2">
        <f>Coûts!$B$2/((1+B63)^A63)</f>
        <v>8918.255724190376</v>
      </c>
      <c r="F63" s="14">
        <f t="shared" si="4"/>
        <v>1847851.8097362916</v>
      </c>
      <c r="G63" s="36">
        <f t="shared" si="0"/>
        <v>0.35338818994891191</v>
      </c>
      <c r="H63" s="37">
        <f t="shared" si="1"/>
        <v>-1194842.8033997624</v>
      </c>
    </row>
    <row r="64" spans="1:10" x14ac:dyDescent="0.25">
      <c r="A64" s="15">
        <v>59</v>
      </c>
      <c r="B64" s="1">
        <v>1.4999999999999999E-2</v>
      </c>
      <c r="C64" s="1">
        <f t="shared" si="2"/>
        <v>8402.4625483004802</v>
      </c>
      <c r="D64" s="1">
        <f t="shared" si="3"/>
        <v>661411.46888482978</v>
      </c>
      <c r="E64" s="2">
        <f>Coûts!$B$2/((1+B64)^A64)</f>
        <v>8786.4588415668732</v>
      </c>
      <c r="F64" s="14">
        <f t="shared" si="4"/>
        <v>1856638.2685778586</v>
      </c>
      <c r="G64" s="36">
        <f t="shared" si="0"/>
        <v>0.35624142843476747</v>
      </c>
      <c r="H64" s="37">
        <f t="shared" si="1"/>
        <v>-1195226.7996930289</v>
      </c>
    </row>
    <row r="65" spans="1:8" x14ac:dyDescent="0.25">
      <c r="A65" s="15">
        <v>60</v>
      </c>
      <c r="B65" s="1">
        <v>1.4999999999999999E-2</v>
      </c>
      <c r="C65" s="1">
        <f t="shared" si="2"/>
        <v>8278.288224926584</v>
      </c>
      <c r="D65" s="1">
        <f t="shared" si="3"/>
        <v>669689.75710975635</v>
      </c>
      <c r="E65" s="2">
        <f>Coûts!$B$2/((1+B65)^A65)</f>
        <v>8656.6096961250005</v>
      </c>
      <c r="F65" s="14">
        <f t="shared" si="4"/>
        <v>1865294.8782739835</v>
      </c>
      <c r="G65" s="36">
        <f t="shared" si="0"/>
        <v>0.35902621344751751</v>
      </c>
      <c r="H65" s="37">
        <f t="shared" si="1"/>
        <v>-1195605.1211642271</v>
      </c>
    </row>
    <row r="66" spans="1:8" x14ac:dyDescent="0.25">
      <c r="A66" s="15">
        <v>61</v>
      </c>
      <c r="B66" s="1">
        <v>1.4999999999999999E-2</v>
      </c>
      <c r="C66" s="1">
        <f t="shared" si="2"/>
        <v>8155.9489900754515</v>
      </c>
      <c r="D66" s="1">
        <f t="shared" si="3"/>
        <v>677845.70609983185</v>
      </c>
      <c r="E66" s="2">
        <f>Coûts!$B$2/((1+B66)^A66)</f>
        <v>8528.6795035714294</v>
      </c>
      <c r="F66" s="14">
        <f t="shared" si="4"/>
        <v>1873823.557777555</v>
      </c>
      <c r="G66" s="36">
        <f t="shared" si="0"/>
        <v>0.36174468150234462</v>
      </c>
      <c r="H66" s="37">
        <f t="shared" si="1"/>
        <v>-1195977.8516777232</v>
      </c>
    </row>
    <row r="67" spans="1:8" x14ac:dyDescent="0.25">
      <c r="A67" s="15">
        <v>62</v>
      </c>
      <c r="B67" s="1">
        <v>1.4999999999999999E-2</v>
      </c>
      <c r="C67" s="1">
        <f t="shared" si="2"/>
        <v>8035.4177242122696</v>
      </c>
      <c r="D67" s="1">
        <f t="shared" si="3"/>
        <v>685881.12382404413</v>
      </c>
      <c r="E67" s="2">
        <f>Coûts!$B$2/((1+B67)^A67)</f>
        <v>8402.6399049964839</v>
      </c>
      <c r="F67" s="14">
        <f t="shared" si="4"/>
        <v>1882226.1976825513</v>
      </c>
      <c r="G67" s="36">
        <f t="shared" si="0"/>
        <v>0.36439888291243627</v>
      </c>
      <c r="H67" s="37">
        <f t="shared" si="1"/>
        <v>-1196345.0738585072</v>
      </c>
    </row>
    <row r="68" spans="1:8" x14ac:dyDescent="0.25">
      <c r="A68" s="15">
        <v>63</v>
      </c>
      <c r="B68" s="1">
        <v>1.4999999999999999E-2</v>
      </c>
      <c r="C68" s="1">
        <f t="shared" si="2"/>
        <v>7916.6677085835181</v>
      </c>
      <c r="D68" s="1">
        <f t="shared" si="3"/>
        <v>693797.79153262766</v>
      </c>
      <c r="E68" s="2">
        <f>Coûts!$B$2/((1+B68)^A68)</f>
        <v>8278.4629605876708</v>
      </c>
      <c r="F68" s="14">
        <f t="shared" si="4"/>
        <v>1890504.6606431389</v>
      </c>
      <c r="G68" s="36">
        <f t="shared" si="0"/>
        <v>0.36699078609867147</v>
      </c>
      <c r="H68" s="37">
        <f t="shared" si="1"/>
        <v>-1196706.8691105112</v>
      </c>
    </row>
    <row r="69" spans="1:8" x14ac:dyDescent="0.25">
      <c r="A69" s="15">
        <v>64</v>
      </c>
      <c r="B69" s="1">
        <v>1.4999999999999999E-2</v>
      </c>
      <c r="C69" s="1">
        <f t="shared" si="2"/>
        <v>7799.6726192941069</v>
      </c>
      <c r="D69" s="1">
        <f t="shared" si="3"/>
        <v>701597.4641519218</v>
      </c>
      <c r="E69" s="2">
        <f>Coûts!$B$2/((1+B69)^A69)</f>
        <v>8156.1211434361285</v>
      </c>
      <c r="F69" s="14">
        <f t="shared" si="4"/>
        <v>1898660.781786575</v>
      </c>
      <c r="G69" s="36">
        <f t="shared" si="0"/>
        <v>0.36952228164303397</v>
      </c>
      <c r="H69" s="37">
        <f t="shared" si="1"/>
        <v>-1197063.3176346533</v>
      </c>
    </row>
    <row r="70" spans="1:8" x14ac:dyDescent="0.25">
      <c r="A70" s="15">
        <v>65</v>
      </c>
      <c r="B70" s="1">
        <v>1.4999999999999999E-2</v>
      </c>
      <c r="C70" s="1">
        <f t="shared" si="2"/>
        <v>7684.4065214720276</v>
      </c>
      <c r="D70" s="1">
        <f t="shared" si="3"/>
        <v>709281.87067339383</v>
      </c>
      <c r="E70" s="2">
        <f>Coûts!$B$2/((1+B70)^A70)</f>
        <v>8035.5873334346097</v>
      </c>
      <c r="F70" s="14">
        <f t="shared" si="4"/>
        <v>1906696.3691200095</v>
      </c>
      <c r="G70" s="36">
        <f t="shared" si="0"/>
        <v>0.37199518610335741</v>
      </c>
      <c r="H70" s="37">
        <f t="shared" si="1"/>
        <v>-1197414.4984466156</v>
      </c>
    </row>
    <row r="71" spans="1:8" x14ac:dyDescent="0.25">
      <c r="A71" s="15">
        <v>66</v>
      </c>
      <c r="B71" s="1">
        <v>1.4999999999999999E-2</v>
      </c>
      <c r="C71" s="1">
        <f t="shared" si="2"/>
        <v>7570.8438635192406</v>
      </c>
      <c r="D71" s="1">
        <f t="shared" si="3"/>
        <v>716852.71453691309</v>
      </c>
      <c r="E71" s="2">
        <f>Coûts!$B$2/((1+B71)^A71)</f>
        <v>7916.8348112656276</v>
      </c>
      <c r="F71" s="14">
        <f t="shared" si="4"/>
        <v>1914613.2039312751</v>
      </c>
      <c r="G71" s="36">
        <f t="shared" ref="G71:G105" si="5">D71/F71</f>
        <v>0.37441124560563954</v>
      </c>
      <c r="H71" s="37">
        <f t="shared" ref="H71:H105" si="6">D71-F71</f>
        <v>-1197760.4893943621</v>
      </c>
    </row>
    <row r="72" spans="1:8" x14ac:dyDescent="0.25">
      <c r="A72" s="15">
        <v>67</v>
      </c>
      <c r="B72" s="1">
        <v>1.4999999999999999E-2</v>
      </c>
      <c r="C72" s="1">
        <f t="shared" ref="C72:C105" si="7">$B$2/((1+B72)^A72)</f>
        <v>7458.9594714475279</v>
      </c>
      <c r="D72" s="1">
        <f t="shared" ref="D72:D105" si="8">D71+C72</f>
        <v>724311.6740083606</v>
      </c>
      <c r="E72" s="2">
        <f>Coûts!$B$2/((1+B72)^A72)</f>
        <v>7799.8372524784518</v>
      </c>
      <c r="F72" s="14">
        <f t="shared" ref="F72:F104" si="9">F71+E72</f>
        <v>1922413.0411837534</v>
      </c>
      <c r="G72" s="36">
        <f t="shared" si="5"/>
        <v>0.37677213922891167</v>
      </c>
      <c r="H72" s="37">
        <f t="shared" si="6"/>
        <v>-1198101.3671753928</v>
      </c>
    </row>
    <row r="73" spans="1:8" x14ac:dyDescent="0.25">
      <c r="A73" s="15">
        <v>68</v>
      </c>
      <c r="B73" s="1">
        <v>1.4999999999999999E-2</v>
      </c>
      <c r="C73" s="1">
        <f t="shared" si="7"/>
        <v>7348.7285432980589</v>
      </c>
      <c r="D73" s="1">
        <f t="shared" si="8"/>
        <v>731660.40255165868</v>
      </c>
      <c r="E73" s="2">
        <f>Coûts!$B$2/((1+B73)^A73)</f>
        <v>7684.568721653648</v>
      </c>
      <c r="F73" s="14">
        <f t="shared" si="9"/>
        <v>1930097.6099054071</v>
      </c>
      <c r="G73" s="36">
        <f t="shared" si="5"/>
        <v>0.37907948219650761</v>
      </c>
      <c r="H73" s="37">
        <f t="shared" si="6"/>
        <v>-1198437.2073537484</v>
      </c>
    </row>
    <row r="74" spans="1:8" x14ac:dyDescent="0.25">
      <c r="A74" s="41">
        <v>69</v>
      </c>
      <c r="B74" s="1">
        <v>1.4999999999999999E-2</v>
      </c>
      <c r="C74" s="42">
        <f t="shared" si="7"/>
        <v>7240.126643643408</v>
      </c>
      <c r="D74" s="42">
        <f t="shared" si="8"/>
        <v>738900.52919530205</v>
      </c>
      <c r="E74" s="43">
        <f>Coûts!$B$2/((1+B74)^A74)</f>
        <v>7571.0036666538408</v>
      </c>
      <c r="F74" s="44">
        <f t="shared" si="9"/>
        <v>1937668.6135720608</v>
      </c>
      <c r="G74" s="45">
        <f t="shared" si="5"/>
        <v>0.3813348288865302</v>
      </c>
      <c r="H74" s="37">
        <f t="shared" si="6"/>
        <v>-1198768.0843767589</v>
      </c>
    </row>
    <row r="75" spans="1:8" x14ac:dyDescent="0.25">
      <c r="A75" s="15">
        <v>70</v>
      </c>
      <c r="B75" s="1">
        <v>1.4999999999999999E-2</v>
      </c>
      <c r="C75" s="1">
        <f t="shared" si="7"/>
        <v>7133.1296981708465</v>
      </c>
      <c r="D75" s="1">
        <f t="shared" si="8"/>
        <v>746033.65889347286</v>
      </c>
      <c r="E75" s="2">
        <f>Coûts!$B$2/((1+B75)^A75)</f>
        <v>7459.1169129594509</v>
      </c>
      <c r="F75" s="14">
        <f t="shared" si="9"/>
        <v>1945127.7304850202</v>
      </c>
      <c r="G75" s="36">
        <f t="shared" si="5"/>
        <v>0.38353967567335456</v>
      </c>
      <c r="H75" s="37">
        <f t="shared" si="6"/>
        <v>-1199094.0715915472</v>
      </c>
    </row>
    <row r="76" spans="1:8" x14ac:dyDescent="0.25">
      <c r="A76" s="15">
        <v>71</v>
      </c>
      <c r="B76" s="1">
        <v>1.4999999999999999E-2</v>
      </c>
      <c r="C76" s="1">
        <f t="shared" si="7"/>
        <v>7027.713988345663</v>
      </c>
      <c r="D76" s="1">
        <f t="shared" si="8"/>
        <v>753061.37288181856</v>
      </c>
      <c r="E76" s="2">
        <f>Coûts!$B$2/((1+B76)^A76)</f>
        <v>7348.8836580881298</v>
      </c>
      <c r="F76" s="14">
        <f t="shared" si="9"/>
        <v>1952476.6141431083</v>
      </c>
      <c r="G76" s="36">
        <f t="shared" si="5"/>
        <v>0.38569546361113155</v>
      </c>
      <c r="H76" s="37">
        <f t="shared" si="6"/>
        <v>-1199415.2412612897</v>
      </c>
    </row>
    <row r="77" spans="1:8" x14ac:dyDescent="0.25">
      <c r="A77" s="15">
        <v>72</v>
      </c>
      <c r="B77" s="1">
        <v>1.4999999999999999E-2</v>
      </c>
      <c r="C77" s="1">
        <f t="shared" si="7"/>
        <v>6923.8561461533636</v>
      </c>
      <c r="D77" s="1">
        <f t="shared" si="8"/>
        <v>759985.22902797197</v>
      </c>
      <c r="E77" s="2">
        <f>Coûts!$B$2/((1+B77)^A77)</f>
        <v>7240.2794660966811</v>
      </c>
      <c r="F77" s="14">
        <f t="shared" si="9"/>
        <v>1959716.893609205</v>
      </c>
      <c r="G77" s="36">
        <f t="shared" si="5"/>
        <v>0.38780358096944778</v>
      </c>
      <c r="H77" s="37">
        <f t="shared" si="6"/>
        <v>-1199731.6645812332</v>
      </c>
    </row>
    <row r="78" spans="1:8" x14ac:dyDescent="0.25">
      <c r="A78" s="15">
        <v>73</v>
      </c>
      <c r="B78" s="1">
        <v>1.4999999999999999E-2</v>
      </c>
      <c r="C78" s="1">
        <f t="shared" si="7"/>
        <v>6821.5331489195705</v>
      </c>
      <c r="D78" s="1">
        <f t="shared" si="8"/>
        <v>766806.76217689156</v>
      </c>
      <c r="E78" s="2">
        <f>Coûts!$B$2/((1+B78)^A78)</f>
        <v>7133.2802621642177</v>
      </c>
      <c r="F78" s="14">
        <f t="shared" si="9"/>
        <v>1966850.1738713693</v>
      </c>
      <c r="G78" s="36">
        <f t="shared" si="5"/>
        <v>0.38986536563055979</v>
      </c>
      <c r="H78" s="37">
        <f t="shared" si="6"/>
        <v>-1200043.4116944778</v>
      </c>
    </row>
    <row r="79" spans="1:8" x14ac:dyDescent="0.25">
      <c r="A79" s="15">
        <v>74</v>
      </c>
      <c r="B79" s="1">
        <v>1.4999999999999999E-2</v>
      </c>
      <c r="C79" s="1">
        <f t="shared" si="7"/>
        <v>6720.722314206474</v>
      </c>
      <c r="D79" s="1">
        <f t="shared" si="8"/>
        <v>773527.48449109797</v>
      </c>
      <c r="E79" s="2">
        <f>Coûts!$B$2/((1+B79)^A79)</f>
        <v>7027.8623272553878</v>
      </c>
      <c r="F79" s="14">
        <f t="shared" si="9"/>
        <v>1973878.0361986246</v>
      </c>
      <c r="G79" s="36">
        <f t="shared" si="5"/>
        <v>0.39188210735694134</v>
      </c>
      <c r="H79" s="37">
        <f t="shared" si="6"/>
        <v>-1200350.5517075267</v>
      </c>
    </row>
    <row r="80" spans="1:8" x14ac:dyDescent="0.25">
      <c r="A80" s="41">
        <v>75</v>
      </c>
      <c r="B80" s="1">
        <v>1.4999999999999999E-2</v>
      </c>
      <c r="C80" s="42">
        <f t="shared" si="7"/>
        <v>6621.4012947847041</v>
      </c>
      <c r="D80" s="42">
        <f t="shared" si="8"/>
        <v>780148.88578588271</v>
      </c>
      <c r="E80" s="43">
        <f>Coûts!$B$2/((1+B80)^A80)</f>
        <v>6924.0022928624521</v>
      </c>
      <c r="F80" s="44">
        <f t="shared" si="9"/>
        <v>1980802.038491487</v>
      </c>
      <c r="G80" s="45">
        <f t="shared" si="5"/>
        <v>0.39385504993725579</v>
      </c>
      <c r="H80" s="37">
        <f t="shared" si="6"/>
        <v>-1200653.1527056042</v>
      </c>
    </row>
    <row r="81" spans="1:8" x14ac:dyDescent="0.25">
      <c r="A81" s="15">
        <v>76</v>
      </c>
      <c r="B81" s="1">
        <v>1.4999999999999999E-2</v>
      </c>
      <c r="C81" s="1">
        <f t="shared" si="7"/>
        <v>6523.5480736795134</v>
      </c>
      <c r="D81" s="1">
        <f t="shared" si="8"/>
        <v>786672.43385956227</v>
      </c>
      <c r="E81" s="2">
        <f>Coûts!$B$2/((1+B81)^A81)</f>
        <v>6821.677135825078</v>
      </c>
      <c r="F81" s="14">
        <f t="shared" si="9"/>
        <v>1987623.7156273122</v>
      </c>
      <c r="G81" s="36">
        <f t="shared" si="5"/>
        <v>0.39578539321829398</v>
      </c>
      <c r="H81" s="37">
        <f t="shared" si="6"/>
        <v>-1200951.2817677499</v>
      </c>
    </row>
    <row r="82" spans="1:8" x14ac:dyDescent="0.25">
      <c r="A82" s="15">
        <v>77</v>
      </c>
      <c r="B82" s="1">
        <v>1.4999999999999999E-2</v>
      </c>
      <c r="C82" s="1">
        <f t="shared" si="7"/>
        <v>6427.1409592901609</v>
      </c>
      <c r="D82" s="1">
        <f t="shared" si="8"/>
        <v>793099.57481885247</v>
      </c>
      <c r="E82" s="2">
        <f>Coûts!$B$2/((1+B82)^A82)</f>
        <v>6720.8641732266778</v>
      </c>
      <c r="F82" s="14">
        <f t="shared" si="9"/>
        <v>1994344.579800539</v>
      </c>
      <c r="G82" s="36">
        <f t="shared" si="5"/>
        <v>0.39767429502988544</v>
      </c>
      <c r="H82" s="37">
        <f t="shared" si="6"/>
        <v>-1201245.0049816864</v>
      </c>
    </row>
    <row r="83" spans="1:8" x14ac:dyDescent="0.25">
      <c r="A83" s="15">
        <v>78</v>
      </c>
      <c r="B83" s="1">
        <v>1.4999999999999999E-2</v>
      </c>
      <c r="C83" s="1">
        <f t="shared" si="7"/>
        <v>6332.1585805814411</v>
      </c>
      <c r="D83" s="1">
        <f t="shared" si="8"/>
        <v>799431.7333994339</v>
      </c>
      <c r="E83" s="2">
        <f>Coûts!$B$2/((1+B83)^A83)</f>
        <v>6621.5410573661866</v>
      </c>
      <c r="F83" s="14">
        <f t="shared" si="9"/>
        <v>2000966.1208579051</v>
      </c>
      <c r="G83" s="36">
        <f t="shared" si="5"/>
        <v>0.39952287300930472</v>
      </c>
      <c r="H83" s="37">
        <f t="shared" si="6"/>
        <v>-1201534.3874584711</v>
      </c>
    </row>
    <row r="84" spans="1:8" x14ac:dyDescent="0.25">
      <c r="A84" s="15">
        <v>79</v>
      </c>
      <c r="B84" s="1">
        <v>1.4999999999999999E-2</v>
      </c>
      <c r="C84" s="1">
        <f t="shared" si="7"/>
        <v>6238.5798823462483</v>
      </c>
      <c r="D84" s="1">
        <f t="shared" si="8"/>
        <v>805670.31328178011</v>
      </c>
      <c r="E84" s="2">
        <f>Coûts!$B$2/((1+B84)^A84)</f>
        <v>6523.6857708041262</v>
      </c>
      <c r="F84" s="14">
        <f t="shared" si="9"/>
        <v>2007489.8066287092</v>
      </c>
      <c r="G84" s="36">
        <f t="shared" si="5"/>
        <v>0.40133220633124295</v>
      </c>
      <c r="H84" s="37">
        <f t="shared" si="6"/>
        <v>-1201819.4933469291</v>
      </c>
    </row>
    <row r="85" spans="1:8" x14ac:dyDescent="0.25">
      <c r="A85" s="15">
        <v>80</v>
      </c>
      <c r="B85" s="1">
        <v>1.4999999999999999E-2</v>
      </c>
      <c r="C85" s="1">
        <f t="shared" si="7"/>
        <v>6146.3841205381768</v>
      </c>
      <c r="D85" s="1">
        <f t="shared" si="8"/>
        <v>811816.69740231824</v>
      </c>
      <c r="E85" s="2">
        <f>Coûts!$B$2/((1+B85)^A85)</f>
        <v>6427.2766214818985</v>
      </c>
      <c r="F85" s="14">
        <f t="shared" si="9"/>
        <v>2013917.0832501911</v>
      </c>
      <c r="G85" s="36">
        <f t="shared" si="5"/>
        <v>0.40310333734900117</v>
      </c>
      <c r="H85" s="37">
        <f t="shared" si="6"/>
        <v>-1202100.3858478728</v>
      </c>
    </row>
    <row r="86" spans="1:8" x14ac:dyDescent="0.25">
      <c r="A86" s="15">
        <v>81</v>
      </c>
      <c r="B86" s="1">
        <v>1.4999999999999999E-2</v>
      </c>
      <c r="C86" s="1">
        <f t="shared" si="7"/>
        <v>6055.5508576730808</v>
      </c>
      <c r="D86" s="1">
        <f t="shared" si="8"/>
        <v>817872.24825999129</v>
      </c>
      <c r="E86" s="2">
        <f>Coûts!$B$2/((1+B86)^A86)</f>
        <v>6332.2922379132006</v>
      </c>
      <c r="F86" s="14">
        <f t="shared" si="9"/>
        <v>2020249.3754881043</v>
      </c>
      <c r="G86" s="36">
        <f t="shared" si="5"/>
        <v>0.40483727315217632</v>
      </c>
      <c r="H86" s="37">
        <f t="shared" si="6"/>
        <v>-1202377.1272281129</v>
      </c>
    </row>
    <row r="87" spans="1:8" x14ac:dyDescent="0.25">
      <c r="A87" s="15">
        <v>82</v>
      </c>
      <c r="B87" s="1">
        <v>1.4999999999999999E-2</v>
      </c>
      <c r="C87" s="1">
        <f t="shared" si="7"/>
        <v>5966.0599582986024</v>
      </c>
      <c r="D87" s="1">
        <f t="shared" si="8"/>
        <v>823838.30821828987</v>
      </c>
      <c r="E87" s="2">
        <f>Coûts!$B$2/((1+B87)^A87)</f>
        <v>6238.7115644465039</v>
      </c>
      <c r="F87" s="14">
        <f t="shared" si="9"/>
        <v>2026488.0870525509</v>
      </c>
      <c r="G87" s="36">
        <f t="shared" si="5"/>
        <v>0.40653498704575708</v>
      </c>
      <c r="H87" s="37">
        <f t="shared" si="6"/>
        <v>-1202649.778834261</v>
      </c>
    </row>
    <row r="88" spans="1:8" x14ac:dyDescent="0.25">
      <c r="A88" s="15">
        <v>83</v>
      </c>
      <c r="B88" s="1">
        <v>1.4999999999999999E-2</v>
      </c>
      <c r="C88" s="1">
        <f t="shared" si="7"/>
        <v>5877.8915845306437</v>
      </c>
      <c r="D88" s="1">
        <f t="shared" si="8"/>
        <v>829716.19980282045</v>
      </c>
      <c r="E88" s="2">
        <f>Coûts!$B$2/((1+B88)^A88)</f>
        <v>6146.5138565975421</v>
      </c>
      <c r="F88" s="14">
        <f t="shared" si="9"/>
        <v>2032634.6009091483</v>
      </c>
      <c r="G88" s="36">
        <f t="shared" si="5"/>
        <v>0.40819741995521891</v>
      </c>
      <c r="H88" s="37">
        <f t="shared" si="6"/>
        <v>-1202918.4011063278</v>
      </c>
    </row>
    <row r="89" spans="1:8" x14ac:dyDescent="0.25">
      <c r="A89" s="15">
        <v>84</v>
      </c>
      <c r="B89" s="1">
        <v>1.4999999999999999E-2</v>
      </c>
      <c r="C89" s="1">
        <f t="shared" si="7"/>
        <v>5791.0261916558075</v>
      </c>
      <c r="D89" s="1">
        <f t="shared" si="8"/>
        <v>835507.22599447623</v>
      </c>
      <c r="E89" s="2">
        <f>Coûts!$B$2/((1+B89)^A89)</f>
        <v>6055.6786764507815</v>
      </c>
      <c r="F89" s="14">
        <f t="shared" si="9"/>
        <v>2038690.2795855992</v>
      </c>
      <c r="G89" s="36">
        <f t="shared" si="5"/>
        <v>0.40982548176190264</v>
      </c>
      <c r="H89" s="37">
        <f t="shared" si="6"/>
        <v>-1203183.0535911229</v>
      </c>
    </row>
    <row r="90" spans="1:8" x14ac:dyDescent="0.25">
      <c r="A90" s="15">
        <v>85</v>
      </c>
      <c r="B90" s="1">
        <v>1.4999999999999999E-2</v>
      </c>
      <c r="C90" s="1">
        <f t="shared" si="7"/>
        <v>5705.4445237988257</v>
      </c>
      <c r="D90" s="1">
        <f t="shared" si="8"/>
        <v>841212.67051827512</v>
      </c>
      <c r="E90" s="2">
        <f>Coûts!$B$2/((1+B90)^A90)</f>
        <v>5966.185888128849</v>
      </c>
      <c r="F90" s="14">
        <f t="shared" si="9"/>
        <v>2044656.465473728</v>
      </c>
      <c r="G90" s="36">
        <f t="shared" si="5"/>
        <v>0.41142005257268188</v>
      </c>
      <c r="H90" s="37">
        <f t="shared" si="6"/>
        <v>-1203443.7949554529</v>
      </c>
    </row>
    <row r="91" spans="1:8" x14ac:dyDescent="0.25">
      <c r="A91" s="15">
        <v>86</v>
      </c>
      <c r="B91" s="1">
        <v>1.4999999999999999E-2</v>
      </c>
      <c r="C91" s="1">
        <f t="shared" si="7"/>
        <v>5621.1276096540169</v>
      </c>
      <c r="D91" s="1">
        <f t="shared" si="8"/>
        <v>846833.7981279291</v>
      </c>
      <c r="E91" s="2">
        <f>Coûts!$B$2/((1+B91)^A91)</f>
        <v>5878.0156533289164</v>
      </c>
      <c r="F91" s="14">
        <f t="shared" si="9"/>
        <v>2050534.481127057</v>
      </c>
      <c r="G91" s="36">
        <f t="shared" si="5"/>
        <v>0.41298198392766106</v>
      </c>
      <c r="H91" s="37">
        <f t="shared" si="6"/>
        <v>-1203700.682999128</v>
      </c>
    </row>
    <row r="92" spans="1:8" x14ac:dyDescent="0.25">
      <c r="A92" s="15">
        <v>87</v>
      </c>
      <c r="B92" s="1">
        <v>1.4999999999999999E-2</v>
      </c>
      <c r="C92" s="1">
        <f t="shared" si="7"/>
        <v>5538.0567582798203</v>
      </c>
      <c r="D92" s="1">
        <f t="shared" si="8"/>
        <v>852371.85488620889</v>
      </c>
      <c r="E92" s="2">
        <f>Coûts!$B$2/((1+B92)^A92)</f>
        <v>5791.1484269250423</v>
      </c>
      <c r="F92" s="14">
        <f t="shared" si="9"/>
        <v>2056325.6295539821</v>
      </c>
      <c r="G92" s="36">
        <f t="shared" si="5"/>
        <v>0.41451209994940769</v>
      </c>
      <c r="H92" s="37">
        <f t="shared" si="6"/>
        <v>-1203953.7746677732</v>
      </c>
    </row>
    <row r="93" spans="1:8" x14ac:dyDescent="0.25">
      <c r="A93" s="15">
        <v>88</v>
      </c>
      <c r="B93" s="1">
        <v>1.4999999999999999E-2</v>
      </c>
      <c r="C93" s="1">
        <f t="shared" si="7"/>
        <v>5456.2135549554887</v>
      </c>
      <c r="D93" s="1">
        <f t="shared" si="8"/>
        <v>857828.06844116433</v>
      </c>
      <c r="E93" s="2">
        <f>Coûts!$B$2/((1+B93)^A93)</f>
        <v>5705.5649526355101</v>
      </c>
      <c r="F93" s="14">
        <f t="shared" si="9"/>
        <v>2062031.1945066175</v>
      </c>
      <c r="G93" s="36">
        <f t="shared" si="5"/>
        <v>0.41601119843699408</v>
      </c>
      <c r="H93" s="37">
        <f t="shared" si="6"/>
        <v>-1204203.126065453</v>
      </c>
    </row>
    <row r="94" spans="1:8" x14ac:dyDescent="0.25">
      <c r="A94" s="15">
        <v>89</v>
      </c>
      <c r="B94" s="1">
        <v>1.4999999999999999E-2</v>
      </c>
      <c r="C94" s="1">
        <f t="shared" si="7"/>
        <v>5375.5798570990037</v>
      </c>
      <c r="D94" s="1">
        <f t="shared" si="8"/>
        <v>863203.64829826332</v>
      </c>
      <c r="E94" s="2">
        <f>Coûts!$B$2/((1+B94)^A94)</f>
        <v>5621.2462587541977</v>
      </c>
      <c r="F94" s="14">
        <f t="shared" si="9"/>
        <v>2067652.4407653718</v>
      </c>
      <c r="G94" s="36">
        <f t="shared" si="5"/>
        <v>0.41748005190791926</v>
      </c>
      <c r="H94" s="37">
        <f t="shared" si="6"/>
        <v>-1204448.7924671085</v>
      </c>
    </row>
    <row r="95" spans="1:8" x14ac:dyDescent="0.25">
      <c r="A95" s="15">
        <v>90</v>
      </c>
      <c r="B95" s="1">
        <v>1.4999999999999999E-2</v>
      </c>
      <c r="C95" s="1">
        <f t="shared" si="7"/>
        <v>5296.137790245325</v>
      </c>
      <c r="D95" s="1">
        <f t="shared" si="8"/>
        <v>868499.78608850867</v>
      </c>
      <c r="E95" s="2">
        <f>Coûts!$B$2/((1+B95)^A95)</f>
        <v>5538.173653945023</v>
      </c>
      <c r="F95" s="14">
        <f t="shared" si="9"/>
        <v>2073190.6144193169</v>
      </c>
      <c r="G95" s="36">
        <f t="shared" si="5"/>
        <v>0.41891940859078608</v>
      </c>
      <c r="H95" s="37">
        <f t="shared" si="6"/>
        <v>-1204690.8283308083</v>
      </c>
    </row>
    <row r="96" spans="1:8" x14ac:dyDescent="0.25">
      <c r="A96" s="15">
        <v>91</v>
      </c>
      <c r="B96" s="1">
        <v>1.4999999999999999E-2</v>
      </c>
      <c r="C96" s="1">
        <f t="shared" si="7"/>
        <v>5217.8697440840642</v>
      </c>
      <c r="D96" s="1">
        <f t="shared" si="8"/>
        <v>873717.65583259275</v>
      </c>
      <c r="E96" s="2">
        <f>Coûts!$B$2/((1+B96)^A96)</f>
        <v>5456.3287230985452</v>
      </c>
      <c r="F96" s="14">
        <f t="shared" si="9"/>
        <v>2078646.9431424155</v>
      </c>
      <c r="G96" s="36">
        <f t="shared" si="5"/>
        <v>0.42032999337142907</v>
      </c>
      <c r="H96" s="37">
        <f t="shared" si="6"/>
        <v>-1204929.2873098226</v>
      </c>
    </row>
    <row r="97" spans="1:8" x14ac:dyDescent="0.25">
      <c r="A97" s="15">
        <v>92</v>
      </c>
      <c r="B97" s="1">
        <v>1.4999999999999999E-2</v>
      </c>
      <c r="C97" s="1">
        <f t="shared" si="7"/>
        <v>5140.7583685557302</v>
      </c>
      <c r="D97" s="1">
        <f t="shared" si="8"/>
        <v>878858.41420114844</v>
      </c>
      <c r="E97" s="2">
        <f>Coûts!$B$2/((1+B97)^A97)</f>
        <v>5375.6933232497995</v>
      </c>
      <c r="F97" s="14">
        <f t="shared" si="9"/>
        <v>2084022.6364656652</v>
      </c>
      <c r="G97" s="36">
        <f t="shared" si="5"/>
        <v>0.42171250869502147</v>
      </c>
      <c r="H97" s="37">
        <f t="shared" si="6"/>
        <v>-1205164.2222645166</v>
      </c>
    </row>
    <row r="98" spans="1:8" x14ac:dyDescent="0.25">
      <c r="A98" s="15">
        <v>93</v>
      </c>
      <c r="B98" s="1">
        <v>1.4999999999999999E-2</v>
      </c>
      <c r="C98" s="1">
        <f t="shared" si="7"/>
        <v>5064.7865700056454</v>
      </c>
      <c r="D98" s="1">
        <f t="shared" si="8"/>
        <v>883923.20077115414</v>
      </c>
      <c r="E98" s="2">
        <f>Coûts!$B$2/((1+B98)^A98)</f>
        <v>5296.2495795564528</v>
      </c>
      <c r="F98" s="14">
        <f t="shared" si="9"/>
        <v>2089318.8860452217</v>
      </c>
      <c r="G98" s="36">
        <f t="shared" si="5"/>
        <v>0.42306763542653503</v>
      </c>
      <c r="H98" s="37">
        <f t="shared" si="6"/>
        <v>-1205395.6852740676</v>
      </c>
    </row>
    <row r="99" spans="1:8" x14ac:dyDescent="0.25">
      <c r="A99" s="15">
        <v>94</v>
      </c>
      <c r="B99" s="1">
        <v>1.4999999999999999E-2</v>
      </c>
      <c r="C99" s="1">
        <f t="shared" si="7"/>
        <v>4989.9375073947258</v>
      </c>
      <c r="D99" s="1">
        <f t="shared" si="8"/>
        <v>888913.13827854884</v>
      </c>
      <c r="E99" s="2">
        <f>Coûts!$B$2/((1+B99)^A99)</f>
        <v>5217.9798813364087</v>
      </c>
      <c r="F99" s="14">
        <f t="shared" si="9"/>
        <v>2094536.8659265582</v>
      </c>
      <c r="G99" s="36">
        <f t="shared" si="5"/>
        <v>0.42439603367177842</v>
      </c>
      <c r="H99" s="37">
        <f t="shared" si="6"/>
        <v>-1205623.7276480093</v>
      </c>
    </row>
    <row r="100" spans="1:8" x14ac:dyDescent="0.25">
      <c r="A100" s="15">
        <v>95</v>
      </c>
      <c r="B100" s="1">
        <v>1.4999999999999999E-2</v>
      </c>
      <c r="C100" s="1">
        <f t="shared" si="7"/>
        <v>4916.1945885662326</v>
      </c>
      <c r="D100" s="1">
        <f t="shared" si="8"/>
        <v>893829.33286711504</v>
      </c>
      <c r="E100" s="2">
        <f>Coûts!$B$2/((1+B100)^A100)</f>
        <v>5140.866878163949</v>
      </c>
      <c r="F100" s="14">
        <f t="shared" si="9"/>
        <v>2099677.7328047222</v>
      </c>
      <c r="G100" s="36">
        <f t="shared" si="5"/>
        <v>0.42569834356110903</v>
      </c>
      <c r="H100" s="37">
        <f t="shared" si="6"/>
        <v>-1205848.3999376071</v>
      </c>
    </row>
    <row r="101" spans="1:8" x14ac:dyDescent="0.25">
      <c r="A101" s="15">
        <v>96</v>
      </c>
      <c r="B101" s="1">
        <v>1.4999999999999999E-2</v>
      </c>
      <c r="C101" s="1">
        <f t="shared" si="7"/>
        <v>4843.5414665677172</v>
      </c>
      <c r="D101" s="1">
        <f t="shared" si="8"/>
        <v>898672.8743336827</v>
      </c>
      <c r="E101" s="2">
        <f>Coûts!$B$2/((1+B101)^A101)</f>
        <v>5064.8934760235961</v>
      </c>
      <c r="F101" s="14">
        <f t="shared" si="9"/>
        <v>2104742.626280746</v>
      </c>
      <c r="G101" s="36">
        <f t="shared" si="5"/>
        <v>0.4269751859977825</v>
      </c>
      <c r="H101" s="37">
        <f t="shared" si="6"/>
        <v>-1206069.7519470633</v>
      </c>
    </row>
    <row r="102" spans="1:8" x14ac:dyDescent="0.25">
      <c r="A102" s="15">
        <v>97</v>
      </c>
      <c r="B102" s="1">
        <v>1.4999999999999999E-2</v>
      </c>
      <c r="C102" s="1">
        <f t="shared" si="7"/>
        <v>4771.9620360273093</v>
      </c>
      <c r="D102" s="1">
        <f t="shared" si="8"/>
        <v>903444.83636971004</v>
      </c>
      <c r="E102" s="2">
        <f>Coûts!$B$2/((1+B102)^A102)</f>
        <v>4990.0428335207853</v>
      </c>
      <c r="F102" s="14">
        <f t="shared" si="9"/>
        <v>2109732.6691142665</v>
      </c>
      <c r="G102" s="36">
        <f t="shared" si="5"/>
        <v>0.42822716337279132</v>
      </c>
      <c r="H102" s="37">
        <f t="shared" si="6"/>
        <v>-1206287.8327445565</v>
      </c>
    </row>
    <row r="103" spans="1:8" x14ac:dyDescent="0.25">
      <c r="A103" s="15">
        <v>98</v>
      </c>
      <c r="B103" s="1">
        <v>1.4999999999999999E-2</v>
      </c>
      <c r="C103" s="1">
        <f t="shared" si="7"/>
        <v>4701.4404295835557</v>
      </c>
      <c r="D103" s="1">
        <f t="shared" si="8"/>
        <v>908146.27679929358</v>
      </c>
      <c r="E103" s="2">
        <f>Coûts!$B$2/((1+B103)^A103)</f>
        <v>4916.2983581485578</v>
      </c>
      <c r="F103" s="14">
        <f t="shared" si="9"/>
        <v>2114648.967472415</v>
      </c>
      <c r="G103" s="36">
        <f t="shared" si="5"/>
        <v>0.42945486024792912</v>
      </c>
      <c r="H103" s="37">
        <f t="shared" si="6"/>
        <v>-1206502.6906731213</v>
      </c>
    </row>
    <row r="104" spans="1:8" x14ac:dyDescent="0.25">
      <c r="A104" s="15">
        <v>99</v>
      </c>
      <c r="B104" s="1">
        <v>1.4999999999999999E-2</v>
      </c>
      <c r="C104" s="1">
        <f t="shared" si="7"/>
        <v>4631.9610143680356</v>
      </c>
      <c r="D104" s="1">
        <f t="shared" si="8"/>
        <v>912778.23781366157</v>
      </c>
      <c r="E104" s="2">
        <f>Coûts!$B$2/((1+B104)^A104)</f>
        <v>4843.6437026094163</v>
      </c>
      <c r="F104" s="14">
        <f t="shared" si="9"/>
        <v>2119492.6111750244</v>
      </c>
      <c r="G104" s="36">
        <f t="shared" si="5"/>
        <v>0.43065884400872101</v>
      </c>
      <c r="H104" s="37">
        <f t="shared" si="6"/>
        <v>-1206714.3733613628</v>
      </c>
    </row>
    <row r="105" spans="1:8" ht="13.8" thickBot="1" x14ac:dyDescent="0.3">
      <c r="A105" s="16">
        <v>100</v>
      </c>
      <c r="B105" s="1">
        <v>1.4999999999999999E-2</v>
      </c>
      <c r="C105" s="3">
        <f t="shared" si="7"/>
        <v>4563.5083885399381</v>
      </c>
      <c r="D105" s="3">
        <f t="shared" si="8"/>
        <v>917341.74620220147</v>
      </c>
      <c r="E105" s="4">
        <f>Coûts!$B$2/((1+B105)^A105)</f>
        <v>4772.0627611915443</v>
      </c>
      <c r="F105" s="17">
        <f>F104+E105</f>
        <v>2124264.6739362162</v>
      </c>
      <c r="G105" s="38">
        <f t="shared" si="5"/>
        <v>0.43183966548875813</v>
      </c>
      <c r="H105" s="39">
        <f t="shared" si="6"/>
        <v>-1206922.9277340146</v>
      </c>
    </row>
  </sheetData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991ca9-d3be-4cc9-b1cd-e000323500cf" xsi:nil="true"/>
    <TaxKeywordTaxHTField xmlns="41991ca9-d3be-4cc9-b1cd-e000323500cf">
      <Terms xmlns="http://schemas.microsoft.com/office/infopath/2007/PartnerControls"/>
    </TaxKeywordTaxHTField>
    <lcf76f155ced4ddcb4097134ff3c332f xmlns="5813e274-852d-43da-a29c-5101ed437218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81F9BB3F44BB4FAFFE4B1B38F65208" ma:contentTypeVersion="20" ma:contentTypeDescription="Crée un document." ma:contentTypeScope="" ma:versionID="e845056c6858a4c111cf9177f6acd09a">
  <xsd:schema xmlns:xsd="http://www.w3.org/2001/XMLSchema" xmlns:xs="http://www.w3.org/2001/XMLSchema" xmlns:p="http://schemas.microsoft.com/office/2006/metadata/properties" xmlns:ns2="41991ca9-d3be-4cc9-b1cd-e000323500cf" xmlns:ns3="5813e274-852d-43da-a29c-5101ed437218" targetNamespace="http://schemas.microsoft.com/office/2006/metadata/properties" ma:root="true" ma:fieldsID="dd1aae9c4c12d3ad3c66d1164e526904" ns2:_="" ns3:_="">
    <xsd:import namespace="41991ca9-d3be-4cc9-b1cd-e000323500cf"/>
    <xsd:import namespace="5813e274-852d-43da-a29c-5101ed43721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TaxKeywordTaxHTField" minOccurs="0"/>
                <xsd:element ref="ns2:TaxCatchAll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91ca9-d3be-4cc9-b1cd-e000323500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Partage du hachage d’indicateur" ma:internalName="SharingHintHash" ma:readOnly="true">
      <xsd:simpleType>
        <xsd:restriction base="dms:Text"/>
      </xsd:simpleType>
    </xsd:element>
    <xsd:element name="TaxKeywordTaxHTField" ma:index="11" nillable="true" ma:taxonomy="true" ma:internalName="TaxKeywordTaxHTField" ma:taxonomyFieldName="TaxKeyword" ma:displayName="Mots clés d’entreprise" ma:fieldId="{23f27201-bee3-471e-b2e7-b64fd8b7ca38}" ma:taxonomyMulti="true" ma:sspId="498b089c-bdbc-43ef-a0e6-8eeed16d0cd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807f246f-cc8d-472c-9bba-8ce776fac1a9}" ma:internalName="TaxCatchAll" ma:showField="CatchAllData" ma:web="41991ca9-d3be-4cc9-b1cd-e000323500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4" nillable="true" ma:displayName="Dernier partage par heure par utilisateu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5" nillable="true" ma:displayName="Dernier partage par heur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3e274-852d-43da-a29c-5101ed437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MediaServiceAutoTags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Balises d’images" ma:readOnly="false" ma:fieldId="{5cf76f15-5ced-4ddc-b409-7134ff3c332f}" ma:taxonomyMulti="true" ma:sspId="498b089c-bdbc-43ef-a0e6-8eeed16d0c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59C025-F8FA-430A-9FDF-C32B8EF23C72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87786BC-16E8-409F-8AB1-1BAD0B11D2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CCE294-FB6C-4E93-A77B-0752F92EBA35}">
  <ds:schemaRefs>
    <ds:schemaRef ds:uri="http://schemas.microsoft.com/office/2006/metadata/properties"/>
    <ds:schemaRef ds:uri="http://schemas.microsoft.com/office/infopath/2007/PartnerControls"/>
    <ds:schemaRef ds:uri="41991ca9-d3be-4cc9-b1cd-e000323500cf"/>
    <ds:schemaRef ds:uri="5813e274-852d-43da-a29c-5101ed437218"/>
  </ds:schemaRefs>
</ds:datastoreItem>
</file>

<file path=customXml/itemProps4.xml><?xml version="1.0" encoding="utf-8"?>
<ds:datastoreItem xmlns:ds="http://schemas.openxmlformats.org/officeDocument/2006/customXml" ds:itemID="{B92FF668-5477-4655-8407-D6ECEC78C7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991ca9-d3be-4cc9-b1cd-e000323500cf"/>
    <ds:schemaRef ds:uri="5813e274-852d-43da-a29c-5101ed437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DEMA</vt:lpstr>
      <vt:lpstr>Coûts</vt:lpstr>
      <vt:lpstr>VAN et BC</vt:lpstr>
      <vt:lpstr>COUT- 50 %</vt:lpstr>
      <vt:lpstr>DEMA+ 50% </vt:lpstr>
    </vt:vector>
  </TitlesOfParts>
  <Manager/>
  <Company>ASCONIT CONSULTANTS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NDO</dc:creator>
  <cp:keywords/>
  <dc:description/>
  <cp:lastModifiedBy>Quentin STRAPPAZZON</cp:lastModifiedBy>
  <cp:revision/>
  <dcterms:created xsi:type="dcterms:W3CDTF">2011-10-19T16:49:31Z</dcterms:created>
  <dcterms:modified xsi:type="dcterms:W3CDTF">2025-10-29T17:56:18Z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TaxHTField">
    <vt:lpwstr/>
  </property>
  <property fmtid="{D5CDD505-2E9C-101B-9397-08002B2CF9AE}" pid="3" name="TaxKeyword">
    <vt:lpwstr/>
  </property>
  <property fmtid="{D5CDD505-2E9C-101B-9397-08002B2CF9AE}" pid="4" name="TaxCatchAll">
    <vt:lpwstr/>
  </property>
  <property fmtid="{D5CDD505-2E9C-101B-9397-08002B2CF9AE}" pid="5" name="ContentTypeId">
    <vt:lpwstr>0x0101006F81F9BB3F44BB4FAFFE4B1B38F65208</vt:lpwstr>
  </property>
</Properties>
</file>