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Q:\data\Affaires et projets\23A048_SMAAVO_LOTA_SCHEMA_OZON\Travail\11_Dossier_PAPI\6_AMC_ACB_projets\"/>
    </mc:Choice>
  </mc:AlternateContent>
  <xr:revisionPtr revIDLastSave="0" documentId="13_ncr:1_{495E04FC-4AF5-48F9-9B5F-53C326A3844D}" xr6:coauthVersionLast="47" xr6:coauthVersionMax="47" xr10:uidLastSave="{00000000-0000-0000-0000-000000000000}"/>
  <bookViews>
    <workbookView xWindow="-120" yWindow="-16320" windowWidth="29040" windowHeight="15720" xr2:uid="{C509BA5C-5A75-48BE-BC61-EF1924BCEB8B}"/>
  </bookViews>
  <sheets>
    <sheet name="Scénario PAPI_monétaire_V1" sheetId="7" r:id="rId1"/>
    <sheet name="ScénarioPAPI_non_monétaire_V1" sheetId="13" r:id="rId2"/>
  </sheets>
  <externalReferences>
    <externalReference r:id="rId3"/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7" l="1"/>
  <c r="H25" i="7"/>
  <c r="I23" i="7"/>
  <c r="J23" i="7"/>
  <c r="I16" i="7"/>
  <c r="J16" i="7"/>
  <c r="I17" i="7"/>
  <c r="J17" i="7"/>
  <c r="I18" i="7"/>
  <c r="J18" i="7"/>
  <c r="I19" i="7"/>
  <c r="J19" i="7"/>
  <c r="N9" i="7"/>
  <c r="N10" i="7"/>
  <c r="M9" i="7"/>
  <c r="M10" i="7"/>
  <c r="T33" i="7"/>
  <c r="V24" i="7"/>
  <c r="V25" i="7"/>
  <c r="V26" i="7"/>
  <c r="V17" i="7"/>
  <c r="V18" i="7"/>
  <c r="V19" i="7"/>
  <c r="V10" i="7"/>
  <c r="V11" i="7"/>
  <c r="V12" i="7"/>
  <c r="V23" i="7"/>
  <c r="V22" i="7"/>
  <c r="V21" i="7"/>
  <c r="V16" i="7"/>
  <c r="V15" i="7"/>
  <c r="V14" i="7"/>
  <c r="U23" i="7"/>
  <c r="U24" i="7"/>
  <c r="U16" i="7"/>
  <c r="U17" i="7"/>
  <c r="U10" i="7"/>
  <c r="U9" i="7"/>
  <c r="V9" i="7"/>
  <c r="R26" i="7"/>
  <c r="R25" i="7"/>
  <c r="R24" i="7"/>
  <c r="R23" i="7"/>
  <c r="R22" i="7"/>
  <c r="R21" i="7"/>
  <c r="R19" i="7"/>
  <c r="R18" i="7"/>
  <c r="R17" i="7"/>
  <c r="R16" i="7"/>
  <c r="R15" i="7"/>
  <c r="R14" i="7"/>
  <c r="R12" i="7"/>
  <c r="R11" i="7"/>
  <c r="R10" i="7"/>
  <c r="R9" i="7"/>
  <c r="R8" i="7"/>
  <c r="R7" i="7"/>
  <c r="Q24" i="7"/>
  <c r="Q25" i="7"/>
  <c r="Q16" i="7"/>
  <c r="Q17" i="7"/>
  <c r="Q18" i="7"/>
  <c r="Q10" i="7"/>
  <c r="Q11" i="7"/>
  <c r="C22" i="7" l="1"/>
  <c r="D22" i="7"/>
  <c r="C23" i="7"/>
  <c r="D23" i="7"/>
  <c r="D24" i="7"/>
  <c r="D25" i="7"/>
  <c r="D26" i="7"/>
  <c r="D21" i="7"/>
  <c r="C21" i="7"/>
  <c r="C15" i="7"/>
  <c r="D15" i="7"/>
  <c r="C16" i="7"/>
  <c r="D16" i="7"/>
  <c r="C17" i="7"/>
  <c r="D17" i="7"/>
  <c r="C18" i="7"/>
  <c r="D18" i="7"/>
  <c r="C19" i="7"/>
  <c r="D19" i="7"/>
  <c r="D14" i="7"/>
  <c r="C14" i="7"/>
  <c r="C8" i="7"/>
  <c r="C29" i="7" s="1"/>
  <c r="D8" i="7"/>
  <c r="C9" i="7"/>
  <c r="D9" i="7"/>
  <c r="C10" i="7"/>
  <c r="D10" i="7"/>
  <c r="C11" i="7"/>
  <c r="D11" i="7"/>
  <c r="C12" i="7"/>
  <c r="D12" i="7"/>
  <c r="D33" i="7" s="1"/>
  <c r="D7" i="7"/>
  <c r="C7" i="7"/>
  <c r="M24" i="7"/>
  <c r="N24" i="7"/>
  <c r="M23" i="7"/>
  <c r="N23" i="7"/>
  <c r="M17" i="7"/>
  <c r="N17" i="7"/>
  <c r="M16" i="7"/>
  <c r="N16" i="7"/>
  <c r="G26" i="7"/>
  <c r="C26" i="7" s="1"/>
  <c r="G25" i="7"/>
  <c r="G32" i="7" s="1"/>
  <c r="G24" i="7"/>
  <c r="H33" i="7"/>
  <c r="G33" i="7"/>
  <c r="H32" i="7"/>
  <c r="H31" i="7"/>
  <c r="H30" i="7"/>
  <c r="G30" i="7"/>
  <c r="H29" i="7"/>
  <c r="G29" i="7"/>
  <c r="H28" i="7"/>
  <c r="G28" i="7"/>
  <c r="L33" i="7"/>
  <c r="K33" i="7"/>
  <c r="L32" i="7"/>
  <c r="K32" i="7"/>
  <c r="L31" i="7"/>
  <c r="K31" i="7"/>
  <c r="L30" i="7"/>
  <c r="K30" i="7"/>
  <c r="L29" i="7"/>
  <c r="K29" i="7"/>
  <c r="L28" i="7"/>
  <c r="K28" i="7"/>
  <c r="I10" i="7"/>
  <c r="J10" i="7"/>
  <c r="I9" i="7"/>
  <c r="J9" i="7"/>
  <c r="T32" i="7"/>
  <c r="T31" i="7"/>
  <c r="T30" i="7"/>
  <c r="T29" i="7"/>
  <c r="V29" i="7" s="1"/>
  <c r="T28" i="7"/>
  <c r="V28" i="7" s="1"/>
  <c r="P33" i="7"/>
  <c r="R33" i="7" s="1"/>
  <c r="P32" i="7"/>
  <c r="P31" i="7"/>
  <c r="P30" i="7"/>
  <c r="P29" i="7"/>
  <c r="R29" i="7" s="1"/>
  <c r="P28" i="7"/>
  <c r="R28" i="7" s="1"/>
  <c r="O33" i="7"/>
  <c r="O32" i="7"/>
  <c r="O31" i="7"/>
  <c r="O30" i="7"/>
  <c r="O29" i="7"/>
  <c r="O28" i="7"/>
  <c r="S29" i="7"/>
  <c r="S30" i="7"/>
  <c r="S31" i="7"/>
  <c r="S32" i="7"/>
  <c r="S33" i="7"/>
  <c r="V33" i="7" s="1"/>
  <c r="S28" i="7"/>
  <c r="C24" i="7" l="1"/>
  <c r="I24" i="7"/>
  <c r="J24" i="7"/>
  <c r="C25" i="7"/>
  <c r="V30" i="7"/>
  <c r="U30" i="7"/>
  <c r="E19" i="7"/>
  <c r="F19" i="7"/>
  <c r="Q30" i="7"/>
  <c r="R30" i="7"/>
  <c r="U32" i="7"/>
  <c r="V32" i="7"/>
  <c r="G31" i="7"/>
  <c r="Q31" i="7"/>
  <c r="R31" i="7"/>
  <c r="U31" i="7"/>
  <c r="V31" i="7"/>
  <c r="Q32" i="7"/>
  <c r="R32" i="7"/>
  <c r="I30" i="7"/>
  <c r="J30" i="7"/>
  <c r="I31" i="7"/>
  <c r="J31" i="7"/>
  <c r="E23" i="7"/>
  <c r="F23" i="7"/>
  <c r="E24" i="7"/>
  <c r="F24" i="7"/>
  <c r="F25" i="7"/>
  <c r="E25" i="7"/>
  <c r="E16" i="7"/>
  <c r="F16" i="7"/>
  <c r="E17" i="7"/>
  <c r="F17" i="7"/>
  <c r="E18" i="7"/>
  <c r="F18" i="7"/>
  <c r="M30" i="7"/>
  <c r="N30" i="7"/>
  <c r="N31" i="7"/>
  <c r="M31" i="7"/>
  <c r="D29" i="7"/>
  <c r="D30" i="7"/>
  <c r="C33" i="7"/>
  <c r="C31" i="7"/>
  <c r="D28" i="7"/>
  <c r="C30" i="7"/>
  <c r="D32" i="7"/>
  <c r="D31" i="7"/>
  <c r="C32" i="7"/>
  <c r="C28" i="7"/>
  <c r="F30" i="7" l="1"/>
  <c r="E30" i="7"/>
  <c r="E31" i="7"/>
  <c r="F31" i="7"/>
  <c r="E32" i="7"/>
  <c r="F32" i="7"/>
  <c r="L10" i="13"/>
  <c r="H10" i="13"/>
  <c r="H9" i="13"/>
  <c r="D10" i="13"/>
  <c r="D9" i="13"/>
  <c r="P25" i="13"/>
  <c r="O25" i="13"/>
  <c r="Q25" i="13" s="1"/>
  <c r="L25" i="13"/>
  <c r="M25" i="13" s="1"/>
  <c r="K25" i="13"/>
  <c r="H25" i="13"/>
  <c r="G25" i="13"/>
  <c r="D25" i="13"/>
  <c r="C25" i="13"/>
  <c r="P24" i="13"/>
  <c r="O24" i="13"/>
  <c r="Q24" i="13" s="1"/>
  <c r="L24" i="13"/>
  <c r="M24" i="13" s="1"/>
  <c r="K24" i="13"/>
  <c r="H24" i="13"/>
  <c r="G24" i="13"/>
  <c r="D24" i="13"/>
  <c r="C24" i="13"/>
  <c r="F24" i="13" s="1"/>
  <c r="P23" i="13"/>
  <c r="O23" i="13"/>
  <c r="Q23" i="13" s="1"/>
  <c r="L23" i="13"/>
  <c r="M23" i="13" s="1"/>
  <c r="K23" i="13"/>
  <c r="H23" i="13"/>
  <c r="G23" i="13"/>
  <c r="D23" i="13"/>
  <c r="C23" i="13"/>
  <c r="F23" i="13" s="1"/>
  <c r="P22" i="13"/>
  <c r="O22" i="13"/>
  <c r="Q22" i="13" s="1"/>
  <c r="L22" i="13"/>
  <c r="K22" i="13"/>
  <c r="N22" i="13" s="1"/>
  <c r="H22" i="13"/>
  <c r="G22" i="13"/>
  <c r="D22" i="13"/>
  <c r="E22" i="13" s="1"/>
  <c r="C22" i="13"/>
  <c r="P21" i="13"/>
  <c r="O21" i="13"/>
  <c r="R21" i="13" s="1"/>
  <c r="L21" i="13"/>
  <c r="K21" i="13"/>
  <c r="H21" i="13"/>
  <c r="J21" i="13" s="1"/>
  <c r="G21" i="13"/>
  <c r="D21" i="13"/>
  <c r="C21" i="13"/>
  <c r="P20" i="13"/>
  <c r="O20" i="13"/>
  <c r="L20" i="13"/>
  <c r="K20" i="13"/>
  <c r="H20" i="13"/>
  <c r="G20" i="13"/>
  <c r="J20" i="13" s="1"/>
  <c r="D20" i="13"/>
  <c r="C20" i="13"/>
  <c r="P18" i="13"/>
  <c r="O18" i="13"/>
  <c r="R18" i="13" s="1"/>
  <c r="L18" i="13"/>
  <c r="K18" i="13"/>
  <c r="H18" i="13"/>
  <c r="J18" i="13" s="1"/>
  <c r="G18" i="13"/>
  <c r="D18" i="13"/>
  <c r="C18" i="13"/>
  <c r="P17" i="13"/>
  <c r="Q17" i="13" s="1"/>
  <c r="O17" i="13"/>
  <c r="L17" i="13"/>
  <c r="K17" i="13"/>
  <c r="H17" i="13"/>
  <c r="G17" i="13"/>
  <c r="D17" i="13"/>
  <c r="C17" i="13"/>
  <c r="P16" i="13"/>
  <c r="O16" i="13"/>
  <c r="L16" i="13"/>
  <c r="K16" i="13"/>
  <c r="H16" i="13"/>
  <c r="G16" i="13"/>
  <c r="I16" i="13" s="1"/>
  <c r="D16" i="13"/>
  <c r="C16" i="13"/>
  <c r="P15" i="13"/>
  <c r="O15" i="13"/>
  <c r="L15" i="13"/>
  <c r="K15" i="13"/>
  <c r="H15" i="13"/>
  <c r="G15" i="13"/>
  <c r="D15" i="13"/>
  <c r="C15" i="13"/>
  <c r="P14" i="13"/>
  <c r="O14" i="13"/>
  <c r="L14" i="13"/>
  <c r="N14" i="13" s="1"/>
  <c r="K14" i="13"/>
  <c r="H14" i="13"/>
  <c r="G14" i="13"/>
  <c r="D14" i="13"/>
  <c r="C14" i="13"/>
  <c r="P13" i="13"/>
  <c r="O13" i="13"/>
  <c r="L13" i="13"/>
  <c r="K13" i="13"/>
  <c r="H13" i="13"/>
  <c r="G13" i="13"/>
  <c r="C13" i="13"/>
  <c r="R11" i="13"/>
  <c r="P11" i="13"/>
  <c r="P32" i="13" s="1"/>
  <c r="O11" i="13"/>
  <c r="L11" i="13"/>
  <c r="K11" i="13"/>
  <c r="H11" i="13"/>
  <c r="G11" i="13"/>
  <c r="D11" i="13"/>
  <c r="C11" i="13"/>
  <c r="C32" i="13" s="1"/>
  <c r="P10" i="13"/>
  <c r="O10" i="13"/>
  <c r="K10" i="13"/>
  <c r="N10" i="13" s="1"/>
  <c r="G10" i="13"/>
  <c r="C10" i="13"/>
  <c r="P9" i="13"/>
  <c r="P30" i="13" s="1"/>
  <c r="O9" i="13"/>
  <c r="L9" i="13"/>
  <c r="N9" i="13" s="1"/>
  <c r="K9" i="13"/>
  <c r="G9" i="13"/>
  <c r="C9" i="13"/>
  <c r="P8" i="13"/>
  <c r="O8" i="13"/>
  <c r="R8" i="13" s="1"/>
  <c r="L8" i="13"/>
  <c r="L29" i="13" s="1"/>
  <c r="K8" i="13"/>
  <c r="H8" i="13"/>
  <c r="G8" i="13"/>
  <c r="D8" i="13"/>
  <c r="C8" i="13"/>
  <c r="P7" i="13"/>
  <c r="O7" i="13"/>
  <c r="O28" i="13" s="1"/>
  <c r="L7" i="13"/>
  <c r="K7" i="13"/>
  <c r="H7" i="13"/>
  <c r="G7" i="13"/>
  <c r="D7" i="13"/>
  <c r="C7" i="13"/>
  <c r="P6" i="13"/>
  <c r="P27" i="13" s="1"/>
  <c r="O6" i="13"/>
  <c r="O27" i="13" s="1"/>
  <c r="L6" i="13"/>
  <c r="K6" i="13"/>
  <c r="H6" i="13"/>
  <c r="H27" i="13" s="1"/>
  <c r="G6" i="13"/>
  <c r="D6" i="13"/>
  <c r="C6" i="13"/>
  <c r="C27" i="13" s="1"/>
  <c r="R5" i="13"/>
  <c r="Q5" i="13"/>
  <c r="N5" i="13"/>
  <c r="M5" i="13"/>
  <c r="J5" i="13"/>
  <c r="I5" i="13"/>
  <c r="F5" i="13"/>
  <c r="E5" i="13"/>
  <c r="R4" i="13"/>
  <c r="Q4" i="13"/>
  <c r="N4" i="13"/>
  <c r="M4" i="13"/>
  <c r="J4" i="13"/>
  <c r="I4" i="13"/>
  <c r="F4" i="13"/>
  <c r="E4" i="13"/>
  <c r="R3" i="13"/>
  <c r="Q3" i="13"/>
  <c r="N3" i="13"/>
  <c r="M3" i="13"/>
  <c r="J3" i="13"/>
  <c r="I3" i="13"/>
  <c r="F3" i="13"/>
  <c r="E3" i="13"/>
  <c r="R2" i="13"/>
  <c r="Q2" i="13"/>
  <c r="N2" i="13"/>
  <c r="M2" i="13"/>
  <c r="J2" i="13"/>
  <c r="I2" i="13"/>
  <c r="F2" i="13"/>
  <c r="E2" i="13"/>
  <c r="K28" i="13" l="1"/>
  <c r="K29" i="13"/>
  <c r="O30" i="13"/>
  <c r="F11" i="13"/>
  <c r="E14" i="13"/>
  <c r="R17" i="13"/>
  <c r="Q18" i="13"/>
  <c r="N20" i="13"/>
  <c r="N21" i="13"/>
  <c r="I17" i="13"/>
  <c r="F18" i="13"/>
  <c r="I11" i="13"/>
  <c r="R27" i="13"/>
  <c r="P28" i="13"/>
  <c r="K32" i="13"/>
  <c r="N16" i="13"/>
  <c r="J17" i="13"/>
  <c r="C28" i="13"/>
  <c r="C29" i="13"/>
  <c r="F25" i="13"/>
  <c r="O32" i="13"/>
  <c r="I20" i="13"/>
  <c r="P31" i="13"/>
  <c r="R15" i="13"/>
  <c r="R16" i="13"/>
  <c r="N18" i="13"/>
  <c r="J22" i="13"/>
  <c r="G27" i="13"/>
  <c r="G29" i="13"/>
  <c r="I29" i="13" s="1"/>
  <c r="I23" i="13"/>
  <c r="I24" i="13"/>
  <c r="I25" i="13"/>
  <c r="O31" i="13"/>
  <c r="Q31" i="13" s="1"/>
  <c r="F8" i="13"/>
  <c r="F7" i="13"/>
  <c r="F14" i="13"/>
  <c r="F22" i="13"/>
  <c r="N17" i="13"/>
  <c r="F15" i="13"/>
  <c r="P29" i="13"/>
  <c r="I6" i="13"/>
  <c r="E8" i="13"/>
  <c r="G32" i="13"/>
  <c r="N15" i="13"/>
  <c r="F21" i="13"/>
  <c r="G28" i="13"/>
  <c r="G31" i="13"/>
  <c r="J6" i="13"/>
  <c r="H28" i="13"/>
  <c r="J28" i="13" s="1"/>
  <c r="H32" i="13"/>
  <c r="R14" i="13"/>
  <c r="R22" i="13"/>
  <c r="R23" i="13"/>
  <c r="R24" i="13"/>
  <c r="R25" i="13"/>
  <c r="K27" i="13"/>
  <c r="N27" i="13" s="1"/>
  <c r="L31" i="13"/>
  <c r="F9" i="13"/>
  <c r="G30" i="13"/>
  <c r="L27" i="13"/>
  <c r="L28" i="13"/>
  <c r="N28" i="13" s="1"/>
  <c r="H29" i="13"/>
  <c r="J11" i="13"/>
  <c r="J13" i="13"/>
  <c r="F16" i="13"/>
  <c r="E23" i="13"/>
  <c r="E24" i="13"/>
  <c r="E25" i="13"/>
  <c r="D31" i="13"/>
  <c r="E10" i="13"/>
  <c r="F6" i="13"/>
  <c r="R6" i="13"/>
  <c r="R10" i="13"/>
  <c r="N11" i="13"/>
  <c r="N13" i="13"/>
  <c r="J14" i="13"/>
  <c r="I18" i="13"/>
  <c r="J23" i="13"/>
  <c r="J24" i="13"/>
  <c r="J25" i="13"/>
  <c r="H30" i="13"/>
  <c r="J30" i="13" s="1"/>
  <c r="N8" i="13"/>
  <c r="R13" i="13"/>
  <c r="J15" i="13"/>
  <c r="J16" i="13"/>
  <c r="F17" i="13"/>
  <c r="F20" i="13"/>
  <c r="R20" i="13"/>
  <c r="N23" i="13"/>
  <c r="N24" i="13"/>
  <c r="N25" i="13"/>
  <c r="H31" i="13"/>
  <c r="D29" i="13"/>
  <c r="F29" i="13" s="1"/>
  <c r="I10" i="13"/>
  <c r="F10" i="13"/>
  <c r="R31" i="13"/>
  <c r="J27" i="13"/>
  <c r="I27" i="13"/>
  <c r="R30" i="13"/>
  <c r="Q30" i="13"/>
  <c r="R32" i="13"/>
  <c r="Q32" i="13"/>
  <c r="R28" i="13"/>
  <c r="M29" i="13"/>
  <c r="N29" i="13"/>
  <c r="C30" i="13"/>
  <c r="K30" i="13"/>
  <c r="C31" i="13"/>
  <c r="K31" i="13"/>
  <c r="N31" i="13" s="1"/>
  <c r="E7" i="13"/>
  <c r="N7" i="13"/>
  <c r="I9" i="13"/>
  <c r="R9" i="13"/>
  <c r="J10" i="13"/>
  <c r="I15" i="13"/>
  <c r="E21" i="13"/>
  <c r="D30" i="13"/>
  <c r="L30" i="13"/>
  <c r="D32" i="13"/>
  <c r="L32" i="13"/>
  <c r="J9" i="13"/>
  <c r="E6" i="13"/>
  <c r="N6" i="13"/>
  <c r="I8" i="13"/>
  <c r="E11" i="13"/>
  <c r="M11" i="13"/>
  <c r="I14" i="13"/>
  <c r="E17" i="13"/>
  <c r="M17" i="13"/>
  <c r="E18" i="13"/>
  <c r="M18" i="13"/>
  <c r="E20" i="13"/>
  <c r="I22" i="13"/>
  <c r="D28" i="13"/>
  <c r="R7" i="13"/>
  <c r="J8" i="13"/>
  <c r="M10" i="13"/>
  <c r="E16" i="13"/>
  <c r="M16" i="13"/>
  <c r="O29" i="13"/>
  <c r="Q29" i="13" s="1"/>
  <c r="I7" i="13"/>
  <c r="E9" i="13"/>
  <c r="M9" i="13"/>
  <c r="E15" i="13"/>
  <c r="M15" i="13"/>
  <c r="I21" i="13"/>
  <c r="J7" i="13"/>
  <c r="J31" i="13" l="1"/>
  <c r="J29" i="13"/>
  <c r="I30" i="13"/>
  <c r="J32" i="13"/>
  <c r="F31" i="13"/>
  <c r="R29" i="13"/>
  <c r="M31" i="13"/>
  <c r="I31" i="13"/>
  <c r="I32" i="13"/>
  <c r="E29" i="13"/>
  <c r="I28" i="13"/>
  <c r="N32" i="13"/>
  <c r="M32" i="13"/>
  <c r="E31" i="13"/>
  <c r="E32" i="13"/>
  <c r="F32" i="13"/>
  <c r="M30" i="13"/>
  <c r="N30" i="13"/>
  <c r="F28" i="13"/>
  <c r="E28" i="13"/>
  <c r="E30" i="13"/>
  <c r="F30" i="13"/>
  <c r="F9" i="7" l="1"/>
  <c r="F10" i="7"/>
  <c r="E9" i="7"/>
  <c r="E10" i="7"/>
  <c r="U33" i="7"/>
  <c r="Q33" i="7"/>
  <c r="N33" i="7"/>
  <c r="M33" i="7"/>
  <c r="N32" i="7"/>
  <c r="M32" i="7"/>
  <c r="J32" i="7"/>
  <c r="U29" i="7"/>
  <c r="N29" i="7"/>
  <c r="M29" i="7"/>
  <c r="U28" i="7"/>
  <c r="N28" i="7"/>
  <c r="M28" i="7"/>
  <c r="U26" i="7"/>
  <c r="Q26" i="7"/>
  <c r="N26" i="7"/>
  <c r="M26" i="7"/>
  <c r="J26" i="7"/>
  <c r="U25" i="7"/>
  <c r="N25" i="7"/>
  <c r="M25" i="7"/>
  <c r="U22" i="7"/>
  <c r="N22" i="7"/>
  <c r="M22" i="7"/>
  <c r="U21" i="7"/>
  <c r="N21" i="7"/>
  <c r="M21" i="7"/>
  <c r="U19" i="7"/>
  <c r="Q19" i="7"/>
  <c r="N19" i="7"/>
  <c r="M19" i="7"/>
  <c r="U18" i="7"/>
  <c r="N18" i="7"/>
  <c r="M18" i="7"/>
  <c r="U15" i="7"/>
  <c r="N15" i="7"/>
  <c r="J15" i="7"/>
  <c r="U14" i="7"/>
  <c r="N14" i="7"/>
  <c r="F22" i="7" l="1"/>
  <c r="F21" i="7"/>
  <c r="E15" i="7"/>
  <c r="E14" i="7"/>
  <c r="I22" i="7"/>
  <c r="J22" i="7"/>
  <c r="J33" i="7"/>
  <c r="I15" i="7"/>
  <c r="F14" i="7"/>
  <c r="F15" i="7"/>
  <c r="J21" i="7"/>
  <c r="E22" i="7"/>
  <c r="J29" i="7"/>
  <c r="I21" i="7"/>
  <c r="J28" i="7"/>
  <c r="I33" i="7"/>
  <c r="I29" i="7"/>
  <c r="F26" i="7"/>
  <c r="J14" i="7"/>
  <c r="E21" i="7"/>
  <c r="I25" i="7"/>
  <c r="I32" i="7"/>
  <c r="I28" i="7"/>
  <c r="I26" i="7"/>
  <c r="J25" i="7"/>
  <c r="E26" i="7"/>
  <c r="I14" i="7"/>
  <c r="J7" i="7" l="1"/>
  <c r="J12" i="7"/>
  <c r="J6" i="7"/>
  <c r="I6" i="7"/>
  <c r="J5" i="7"/>
  <c r="I5" i="7"/>
  <c r="J4" i="7"/>
  <c r="I4" i="7"/>
  <c r="J3" i="7"/>
  <c r="I3" i="7"/>
  <c r="V8" i="7"/>
  <c r="V7" i="7"/>
  <c r="V6" i="7"/>
  <c r="V5" i="7"/>
  <c r="V4" i="7"/>
  <c r="V3" i="7"/>
  <c r="R6" i="7"/>
  <c r="R5" i="7"/>
  <c r="R4" i="7"/>
  <c r="R3" i="7"/>
  <c r="N12" i="7"/>
  <c r="N11" i="7"/>
  <c r="N8" i="7"/>
  <c r="N7" i="7"/>
  <c r="N6" i="7"/>
  <c r="N5" i="7"/>
  <c r="N4" i="7"/>
  <c r="N3" i="7"/>
  <c r="I8" i="7" l="1"/>
  <c r="J11" i="7"/>
  <c r="I11" i="7"/>
  <c r="J8" i="7"/>
  <c r="I7" i="7"/>
  <c r="I12" i="7"/>
  <c r="U4" i="7" l="1"/>
  <c r="U5" i="7"/>
  <c r="U6" i="7"/>
  <c r="U7" i="7"/>
  <c r="U8" i="7"/>
  <c r="U11" i="7"/>
  <c r="U12" i="7"/>
  <c r="U3" i="7"/>
  <c r="Q4" i="7"/>
  <c r="Q5" i="7"/>
  <c r="Q6" i="7"/>
  <c r="Q12" i="7"/>
  <c r="Q3" i="7"/>
  <c r="M4" i="7"/>
  <c r="M5" i="7"/>
  <c r="M6" i="7"/>
  <c r="M7" i="7"/>
  <c r="M8" i="7"/>
  <c r="M11" i="7"/>
  <c r="M12" i="7"/>
  <c r="M3" i="7"/>
  <c r="D4" i="7" l="1"/>
  <c r="D5" i="7"/>
  <c r="D6" i="7"/>
  <c r="D3" i="7"/>
  <c r="C4" i="7"/>
  <c r="C5" i="7"/>
  <c r="C6" i="7"/>
  <c r="C3" i="7"/>
  <c r="E12" i="7" l="1"/>
  <c r="E29" i="7"/>
  <c r="F29" i="7"/>
  <c r="F28" i="7"/>
  <c r="E28" i="7"/>
  <c r="F8" i="7"/>
  <c r="E8" i="7"/>
  <c r="E11" i="7"/>
  <c r="E7" i="7"/>
  <c r="E3" i="7"/>
  <c r="F3" i="7"/>
  <c r="F5" i="7"/>
  <c r="F11" i="7"/>
  <c r="F7" i="7"/>
  <c r="F4" i="7"/>
  <c r="F12" i="7"/>
  <c r="F6" i="7"/>
  <c r="E5" i="7"/>
  <c r="E4" i="7"/>
  <c r="E6" i="7"/>
  <c r="E33" i="7" l="1"/>
  <c r="F33" i="7"/>
  <c r="D13" i="13" l="1"/>
  <c r="E13" i="13" l="1"/>
  <c r="F13" i="13"/>
  <c r="D27" i="13"/>
  <c r="F27" i="13" l="1"/>
  <c r="E27" i="13"/>
</calcChain>
</file>

<file path=xl/sharedStrings.xml><?xml version="1.0" encoding="utf-8"?>
<sst xmlns="http://schemas.openxmlformats.org/spreadsheetml/2006/main" count="132" uniqueCount="48">
  <si>
    <t>Aménagement</t>
  </si>
  <si>
    <t>Occurrence de crue</t>
  </si>
  <si>
    <t>Ecart en %</t>
  </si>
  <si>
    <t>Q10</t>
  </si>
  <si>
    <t>Q50</t>
  </si>
  <si>
    <t>Q100</t>
  </si>
  <si>
    <t>Q500</t>
  </si>
  <si>
    <t>Restauration Combe du Maras</t>
  </si>
  <si>
    <t>Total des dommages - état actuel</t>
  </si>
  <si>
    <t>Dommages aux entreprises - état actuel</t>
  </si>
  <si>
    <t>Dommages agricoles - état actuel</t>
  </si>
  <si>
    <t>Nombre d'emplois - état initial</t>
  </si>
  <si>
    <t>Nombre d'étab sensibles - état initial</t>
  </si>
  <si>
    <t>Nombre d'étab gdc - état initial</t>
  </si>
  <si>
    <t>Population - état initial</t>
  </si>
  <si>
    <t>Année VAN positive</t>
  </si>
  <si>
    <t>TOTAL</t>
  </si>
  <si>
    <t>-</t>
  </si>
  <si>
    <t>Ecart</t>
  </si>
  <si>
    <t>Dommages aux logements - état actuel</t>
  </si>
  <si>
    <t>Dommages aux étab publics - état actuel</t>
  </si>
  <si>
    <t>Zones homogènes</t>
  </si>
  <si>
    <t>Bassin versant du Putaret</t>
  </si>
  <si>
    <t>Bassin versant de l'Inverse</t>
  </si>
  <si>
    <t>Q5</t>
  </si>
  <si>
    <t>Q20</t>
  </si>
  <si>
    <t>Q1000</t>
  </si>
  <si>
    <t>Aménagements Luyne/Ozon</t>
  </si>
  <si>
    <t>Nombre d'emplois - scPAPI</t>
  </si>
  <si>
    <t>Population - scPAPI</t>
  </si>
  <si>
    <t>Nombre d'étab sensibles - scPAPI</t>
  </si>
  <si>
    <t>Nombre d'étab gdc - scPAPI</t>
  </si>
  <si>
    <t>Dommages agricoles - scénario PAPI</t>
  </si>
  <si>
    <t>Dommages aux étab publics - scénario PAPI</t>
  </si>
  <si>
    <t>Dommages aux entreprises - scénario PAPI</t>
  </si>
  <si>
    <t>Dommages aux logements - scénario PAPI</t>
  </si>
  <si>
    <t>Total des dommages -scénario PAPI</t>
  </si>
  <si>
    <t>Rapport B/C à 50 ans</t>
  </si>
  <si>
    <t>VAN à 50 ans</t>
  </si>
  <si>
    <t>ACB (Coûts + 50 %)</t>
  </si>
  <si>
    <t>ACB retenue</t>
  </si>
  <si>
    <t>ACB (DEMA - 50 %)</t>
  </si>
  <si>
    <t>Négative</t>
  </si>
  <si>
    <t>ACB (DEMA - 50 % et coûts +50 %)</t>
  </si>
  <si>
    <t>12 ans</t>
  </si>
  <si>
    <t>21 ans</t>
  </si>
  <si>
    <t>39 ans</t>
  </si>
  <si>
    <t>&gt; 100 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</si>
</sst>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\ &quot;€&quot;_-;\-* #,##0.00\ &quot;€&quot;_-;_-* &quot;-&quot;??\ &quot;€&quot;_-;_-@_-"/>
    <numFmt numFmtId="165" formatCode="_-* #,##0.00_-;\-* #,##0.00_-;_-* &quot;-&quot;??_-;_-@_-"/>
    <numFmt numFmtId="166" formatCode="_(* #,##0_);_(* \(#,##0\);_(* &quot;-&quot;??_);_(@_)"/>
    <numFmt numFmtId="167" formatCode="_-* #,##0_-;\-* #,##0_-;_-* &quot;-&quot;??_-;_-@_-"/>
    <numFmt numFmtId="168" formatCode="0.0%"/>
    <numFmt numFmtId="170" formatCode="_-* #,##0\ &quot;€&quot;_-;\-* #,##0\ &quot;€&quot;_-;_-* &quot;-&quot;??\ &quot;€&quot;_-;_-@_-"/>
    <numFmt numFmtId="171" formatCode="_-* #,##0.0\ &quot;€&quot;_-;\-* #,##0.0\ &quot;€&quot;_-;_-* &quot;-&quot;??\ &quot;€&quot;_-;_-@_-"/>
    <numFmt numFmtId="173" formatCode="#,##0\ &quot;€&quot;"/>
    <numFmt numFmtId="174" formatCode="#,##0.0_ ;\-#,##0.0\ 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rgb="FF000000"/>
      <name val="MS Sans Serif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  <xf numFmtId="0" fontId="4" fillId="0" borderId="0"/>
    <xf numFmtId="0" fontId="5" fillId="0" borderId="0"/>
    <xf numFmtId="165" fontId="1" fillId="0" borderId="0" applyFont="0" applyFill="0" applyBorder="0" applyAlignment="0" applyProtection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7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166" fontId="0" fillId="0" borderId="1" xfId="0" applyNumberFormat="1" applyBorder="1"/>
    <xf numFmtId="0" fontId="0" fillId="0" borderId="9" xfId="0" applyBorder="1"/>
    <xf numFmtId="0" fontId="0" fillId="0" borderId="4" xfId="0" applyBorder="1"/>
    <xf numFmtId="0" fontId="0" fillId="0" borderId="7" xfId="0" applyBorder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2" xfId="0" applyBorder="1" applyAlignment="1">
      <alignment wrapText="1"/>
    </xf>
    <xf numFmtId="168" fontId="2" fillId="0" borderId="4" xfId="1" applyNumberFormat="1" applyFont="1" applyFill="1" applyBorder="1" applyAlignment="1">
      <alignment horizontal="center" vertical="center" wrapText="1"/>
    </xf>
    <xf numFmtId="168" fontId="2" fillId="0" borderId="1" xfId="1" applyNumberFormat="1" applyFont="1" applyFill="1" applyBorder="1" applyAlignment="1">
      <alignment horizontal="center" vertical="center" wrapText="1"/>
    </xf>
    <xf numFmtId="168" fontId="2" fillId="0" borderId="7" xfId="1" applyNumberFormat="1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168" fontId="2" fillId="0" borderId="20" xfId="1" applyNumberFormat="1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2" fillId="0" borderId="21" xfId="0" applyFont="1" applyBorder="1" applyAlignment="1">
      <alignment horizontal="center" vertical="center" wrapText="1"/>
    </xf>
    <xf numFmtId="168" fontId="2" fillId="0" borderId="18" xfId="1" applyNumberFormat="1" applyFont="1" applyFill="1" applyBorder="1" applyAlignment="1">
      <alignment horizontal="center" vertical="center" wrapText="1"/>
    </xf>
    <xf numFmtId="168" fontId="2" fillId="0" borderId="22" xfId="1" applyNumberFormat="1" applyFont="1" applyFill="1" applyBorder="1" applyAlignment="1">
      <alignment horizontal="center" vertical="center" wrapText="1"/>
    </xf>
    <xf numFmtId="0" fontId="2" fillId="0" borderId="12" xfId="17" applyNumberFormat="1" applyFont="1" applyFill="1" applyBorder="1" applyAlignment="1">
      <alignment horizontal="center" vertical="center" wrapText="1"/>
    </xf>
    <xf numFmtId="0" fontId="2" fillId="0" borderId="19" xfId="17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12" xfId="17" applyNumberFormat="1" applyFont="1" applyFill="1" applyBorder="1" applyAlignment="1">
      <alignment horizontal="center" vertical="center" wrapText="1"/>
    </xf>
    <xf numFmtId="0" fontId="0" fillId="2" borderId="4" xfId="0" applyFill="1" applyBorder="1"/>
    <xf numFmtId="0" fontId="2" fillId="2" borderId="19" xfId="17" applyNumberFormat="1" applyFont="1" applyFill="1" applyBorder="1" applyAlignment="1">
      <alignment horizontal="center" vertical="center" wrapText="1"/>
    </xf>
    <xf numFmtId="0" fontId="0" fillId="3" borderId="4" xfId="0" applyFill="1" applyBorder="1"/>
    <xf numFmtId="0" fontId="2" fillId="3" borderId="12" xfId="17" applyNumberFormat="1" applyFont="1" applyFill="1" applyBorder="1" applyAlignment="1">
      <alignment horizontal="center" vertical="center" wrapText="1"/>
    </xf>
    <xf numFmtId="0" fontId="0" fillId="0" borderId="8" xfId="0" applyBorder="1"/>
    <xf numFmtId="0" fontId="0" fillId="0" borderId="5" xfId="0" applyBorder="1"/>
    <xf numFmtId="0" fontId="0" fillId="0" borderId="6" xfId="0" applyBorder="1"/>
    <xf numFmtId="0" fontId="0" fillId="2" borderId="8" xfId="0" applyFill="1" applyBorder="1"/>
    <xf numFmtId="0" fontId="0" fillId="3" borderId="8" xfId="0" applyFill="1" applyBorder="1"/>
    <xf numFmtId="1" fontId="0" fillId="2" borderId="8" xfId="0" applyNumberFormat="1" applyFill="1" applyBorder="1"/>
    <xf numFmtId="9" fontId="2" fillId="2" borderId="4" xfId="1" applyFont="1" applyFill="1" applyBorder="1" applyAlignment="1">
      <alignment horizontal="center" vertical="center" wrapText="1"/>
    </xf>
    <xf numFmtId="9" fontId="2" fillId="3" borderId="1" xfId="1" applyFont="1" applyFill="1" applyBorder="1" applyAlignment="1">
      <alignment horizontal="center" vertical="center" wrapText="1"/>
    </xf>
    <xf numFmtId="9" fontId="2" fillId="2" borderId="1" xfId="1" applyFont="1" applyFill="1" applyBorder="1" applyAlignment="1">
      <alignment horizontal="center" vertical="center" wrapText="1"/>
    </xf>
    <xf numFmtId="9" fontId="2" fillId="2" borderId="7" xfId="1" applyFont="1" applyFill="1" applyBorder="1" applyAlignment="1">
      <alignment horizontal="center" vertical="center" wrapText="1"/>
    </xf>
    <xf numFmtId="9" fontId="2" fillId="3" borderId="4" xfId="1" applyFont="1" applyFill="1" applyBorder="1" applyAlignment="1">
      <alignment horizontal="center" vertical="center" wrapText="1"/>
    </xf>
    <xf numFmtId="9" fontId="2" fillId="2" borderId="18" xfId="1" applyFont="1" applyFill="1" applyBorder="1" applyAlignment="1">
      <alignment horizontal="center" vertical="center" wrapText="1"/>
    </xf>
    <xf numFmtId="9" fontId="2" fillId="2" borderId="22" xfId="1" applyFont="1" applyFill="1" applyBorder="1" applyAlignment="1">
      <alignment horizontal="center" vertical="center" wrapText="1"/>
    </xf>
    <xf numFmtId="9" fontId="2" fillId="2" borderId="17" xfId="1" applyFont="1" applyFill="1" applyBorder="1" applyAlignment="1">
      <alignment horizontal="center" vertical="center" wrapText="1"/>
    </xf>
    <xf numFmtId="9" fontId="2" fillId="4" borderId="4" xfId="1" applyFont="1" applyFill="1" applyBorder="1" applyAlignment="1">
      <alignment horizontal="center" vertical="center" wrapText="1"/>
    </xf>
    <xf numFmtId="3" fontId="0" fillId="3" borderId="5" xfId="0" applyNumberFormat="1" applyFill="1" applyBorder="1"/>
    <xf numFmtId="3" fontId="0" fillId="3" borderId="1" xfId="0" applyNumberFormat="1" applyFill="1" applyBorder="1"/>
    <xf numFmtId="3" fontId="0" fillId="2" borderId="5" xfId="0" applyNumberFormat="1" applyFill="1" applyBorder="1"/>
    <xf numFmtId="3" fontId="0" fillId="2" borderId="1" xfId="0" applyNumberFormat="1" applyFill="1" applyBorder="1"/>
    <xf numFmtId="3" fontId="0" fillId="3" borderId="5" xfId="0" applyNumberFormat="1" applyFill="1" applyBorder="1" applyAlignment="1">
      <alignment vertical="center"/>
    </xf>
    <xf numFmtId="0" fontId="0" fillId="4" borderId="8" xfId="0" applyFill="1" applyBorder="1"/>
    <xf numFmtId="0" fontId="0" fillId="4" borderId="4" xfId="0" applyFill="1" applyBorder="1"/>
    <xf numFmtId="0" fontId="2" fillId="4" borderId="12" xfId="17" applyNumberFormat="1" applyFont="1" applyFill="1" applyBorder="1" applyAlignment="1">
      <alignment horizontal="center" vertical="center" wrapText="1"/>
    </xf>
    <xf numFmtId="1" fontId="0" fillId="3" borderId="8" xfId="0" applyNumberFormat="1" applyFill="1" applyBorder="1"/>
    <xf numFmtId="9" fontId="2" fillId="4" borderId="20" xfId="1" applyFont="1" applyFill="1" applyBorder="1" applyAlignment="1">
      <alignment horizontal="center" vertical="center" wrapText="1"/>
    </xf>
    <xf numFmtId="9" fontId="2" fillId="4" borderId="18" xfId="1" applyFont="1" applyFill="1" applyBorder="1" applyAlignment="1">
      <alignment horizontal="center" vertical="center" wrapText="1"/>
    </xf>
    <xf numFmtId="9" fontId="2" fillId="4" borderId="22" xfId="1" applyFont="1" applyFill="1" applyBorder="1" applyAlignment="1">
      <alignment horizontal="center" vertical="center" wrapText="1"/>
    </xf>
    <xf numFmtId="0" fontId="2" fillId="4" borderId="19" xfId="17" applyNumberFormat="1" applyFont="1" applyFill="1" applyBorder="1" applyAlignment="1">
      <alignment horizontal="center" vertical="center" wrapText="1"/>
    </xf>
    <xf numFmtId="9" fontId="2" fillId="3" borderId="18" xfId="1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0" fillId="0" borderId="26" xfId="0" applyBorder="1"/>
    <xf numFmtId="0" fontId="0" fillId="0" borderId="29" xfId="0" applyBorder="1"/>
    <xf numFmtId="0" fontId="2" fillId="0" borderId="20" xfId="17" applyNumberFormat="1" applyFont="1" applyFill="1" applyBorder="1" applyAlignment="1">
      <alignment horizontal="center" vertical="center" wrapText="1"/>
    </xf>
    <xf numFmtId="0" fontId="2" fillId="0" borderId="25" xfId="17" applyNumberFormat="1" applyFont="1" applyFill="1" applyBorder="1" applyAlignment="1">
      <alignment horizontal="center" vertical="center" wrapText="1"/>
    </xf>
    <xf numFmtId="1" fontId="2" fillId="3" borderId="20" xfId="17" applyNumberFormat="1" applyFont="1" applyFill="1" applyBorder="1" applyAlignment="1">
      <alignment horizontal="center" vertical="center" wrapText="1"/>
    </xf>
    <xf numFmtId="1" fontId="2" fillId="2" borderId="25" xfId="17" applyNumberFormat="1" applyFont="1" applyFill="1" applyBorder="1" applyAlignment="1">
      <alignment horizontal="center" vertical="center" wrapText="1"/>
    </xf>
    <xf numFmtId="0" fontId="2" fillId="2" borderId="20" xfId="17" applyNumberFormat="1" applyFont="1" applyFill="1" applyBorder="1" applyAlignment="1">
      <alignment horizontal="center" vertical="center" wrapText="1"/>
    </xf>
    <xf numFmtId="0" fontId="2" fillId="3" borderId="20" xfId="17" applyNumberFormat="1" applyFont="1" applyFill="1" applyBorder="1" applyAlignment="1">
      <alignment horizontal="center" vertical="center" wrapText="1"/>
    </xf>
    <xf numFmtId="0" fontId="2" fillId="2" borderId="25" xfId="17" applyNumberFormat="1" applyFont="1" applyFill="1" applyBorder="1" applyAlignment="1">
      <alignment horizontal="center" vertical="center" wrapText="1"/>
    </xf>
    <xf numFmtId="0" fontId="2" fillId="4" borderId="20" xfId="17" applyNumberFormat="1" applyFont="1" applyFill="1" applyBorder="1" applyAlignment="1">
      <alignment horizontal="center" vertical="center" wrapText="1"/>
    </xf>
    <xf numFmtId="0" fontId="0" fillId="0" borderId="30" xfId="0" applyBorder="1"/>
    <xf numFmtId="1" fontId="0" fillId="2" borderId="24" xfId="0" applyNumberFormat="1" applyFill="1" applyBorder="1"/>
    <xf numFmtId="0" fontId="0" fillId="2" borderId="24" xfId="0" applyFill="1" applyBorder="1"/>
    <xf numFmtId="0" fontId="0" fillId="2" borderId="17" xfId="0" applyFill="1" applyBorder="1"/>
    <xf numFmtId="0" fontId="0" fillId="2" borderId="23" xfId="0" applyFill="1" applyBorder="1"/>
    <xf numFmtId="0" fontId="0" fillId="0" borderId="31" xfId="0" applyBorder="1"/>
    <xf numFmtId="167" fontId="1" fillId="0" borderId="1" xfId="15" applyNumberFormat="1" applyFont="1" applyBorder="1" applyAlignment="1">
      <alignment horizontal="center" vertical="center" wrapText="1"/>
    </xf>
    <xf numFmtId="170" fontId="0" fillId="0" borderId="1" xfId="17" applyNumberFormat="1" applyFont="1" applyBorder="1" applyAlignment="1">
      <alignment horizontal="center" vertical="center"/>
    </xf>
    <xf numFmtId="164" fontId="1" fillId="0" borderId="1" xfId="17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7" fontId="1" fillId="0" borderId="5" xfId="15" applyNumberFormat="1" applyFont="1" applyBorder="1" applyAlignment="1">
      <alignment horizontal="center" vertical="center" wrapText="1"/>
    </xf>
    <xf numFmtId="3" fontId="1" fillId="3" borderId="5" xfId="15" applyNumberFormat="1" applyFont="1" applyFill="1" applyBorder="1" applyAlignment="1">
      <alignment horizontal="center" vertical="center" wrapText="1"/>
    </xf>
    <xf numFmtId="0" fontId="0" fillId="0" borderId="20" xfId="0" applyBorder="1"/>
    <xf numFmtId="0" fontId="2" fillId="0" borderId="18" xfId="0" applyFont="1" applyBorder="1" applyAlignment="1">
      <alignment horizontal="center" vertical="center" wrapText="1"/>
    </xf>
    <xf numFmtId="171" fontId="2" fillId="0" borderId="18" xfId="17" applyNumberFormat="1" applyFont="1" applyFill="1" applyBorder="1" applyAlignment="1">
      <alignment horizontal="center" vertical="center" wrapText="1"/>
    </xf>
    <xf numFmtId="171" fontId="2" fillId="3" borderId="18" xfId="17" applyNumberFormat="1" applyFont="1" applyFill="1" applyBorder="1" applyAlignment="1">
      <alignment horizontal="center" vertical="center" wrapText="1"/>
    </xf>
    <xf numFmtId="0" fontId="0" fillId="0" borderId="18" xfId="0" applyBorder="1"/>
    <xf numFmtId="168" fontId="2" fillId="0" borderId="5" xfId="1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35" xfId="0" applyBorder="1" applyAlignment="1">
      <alignment wrapText="1"/>
    </xf>
    <xf numFmtId="0" fontId="0" fillId="0" borderId="36" xfId="0" applyBorder="1" applyAlignment="1">
      <alignment wrapText="1"/>
    </xf>
    <xf numFmtId="0" fontId="0" fillId="0" borderId="37" xfId="0" applyBorder="1" applyAlignment="1">
      <alignment wrapText="1"/>
    </xf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168" fontId="7" fillId="0" borderId="5" xfId="1" applyNumberFormat="1" applyFont="1" applyFill="1" applyBorder="1" applyAlignment="1">
      <alignment horizontal="center" vertical="center" wrapText="1"/>
    </xf>
    <xf numFmtId="170" fontId="8" fillId="0" borderId="1" xfId="17" applyNumberFormat="1" applyFont="1" applyBorder="1" applyAlignment="1">
      <alignment horizontal="center" vertical="center"/>
    </xf>
    <xf numFmtId="0" fontId="8" fillId="0" borderId="12" xfId="0" applyFont="1" applyBorder="1" applyAlignment="1">
      <alignment wrapText="1"/>
    </xf>
    <xf numFmtId="0" fontId="8" fillId="0" borderId="13" xfId="0" applyFont="1" applyBorder="1" applyAlignment="1">
      <alignment wrapText="1"/>
    </xf>
    <xf numFmtId="0" fontId="8" fillId="0" borderId="35" xfId="0" applyFont="1" applyBorder="1" applyAlignment="1">
      <alignment wrapText="1"/>
    </xf>
    <xf numFmtId="164" fontId="8" fillId="0" borderId="1" xfId="17" applyFont="1" applyBorder="1" applyAlignment="1">
      <alignment horizontal="center" vertical="center" wrapText="1"/>
    </xf>
    <xf numFmtId="0" fontId="8" fillId="0" borderId="36" xfId="0" applyFont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8" fillId="0" borderId="37" xfId="0" applyFont="1" applyBorder="1" applyAlignment="1">
      <alignment wrapText="1"/>
    </xf>
    <xf numFmtId="0" fontId="8" fillId="0" borderId="5" xfId="0" applyFont="1" applyBorder="1"/>
    <xf numFmtId="0" fontId="8" fillId="0" borderId="1" xfId="0" applyFont="1" applyBorder="1"/>
    <xf numFmtId="0" fontId="8" fillId="0" borderId="29" xfId="0" applyFont="1" applyBorder="1"/>
    <xf numFmtId="171" fontId="2" fillId="2" borderId="18" xfId="17" applyNumberFormat="1" applyFont="1" applyFill="1" applyBorder="1" applyAlignment="1">
      <alignment horizontal="center" vertical="center" wrapText="1"/>
    </xf>
    <xf numFmtId="3" fontId="0" fillId="7" borderId="5" xfId="0" applyNumberFormat="1" applyFill="1" applyBorder="1"/>
    <xf numFmtId="3" fontId="0" fillId="7" borderId="1" xfId="0" applyNumberFormat="1" applyFill="1" applyBorder="1"/>
    <xf numFmtId="9" fontId="2" fillId="7" borderId="1" xfId="1" applyFont="1" applyFill="1" applyBorder="1" applyAlignment="1">
      <alignment horizontal="center" vertical="center" wrapText="1"/>
    </xf>
    <xf numFmtId="171" fontId="2" fillId="7" borderId="18" xfId="17" applyNumberFormat="1" applyFont="1" applyFill="1" applyBorder="1" applyAlignment="1">
      <alignment horizontal="center" vertical="center" wrapText="1"/>
    </xf>
    <xf numFmtId="3" fontId="0" fillId="4" borderId="5" xfId="0" applyNumberFormat="1" applyFill="1" applyBorder="1" applyAlignment="1">
      <alignment vertical="center"/>
    </xf>
    <xf numFmtId="3" fontId="0" fillId="4" borderId="1" xfId="0" applyNumberFormat="1" applyFill="1" applyBorder="1"/>
    <xf numFmtId="9" fontId="2" fillId="4" borderId="1" xfId="1" applyFont="1" applyFill="1" applyBorder="1" applyAlignment="1">
      <alignment horizontal="center" vertical="center" wrapText="1"/>
    </xf>
    <xf numFmtId="3" fontId="0" fillId="2" borderId="5" xfId="0" applyNumberFormat="1" applyFill="1" applyBorder="1" applyAlignment="1">
      <alignment vertical="center"/>
    </xf>
    <xf numFmtId="171" fontId="2" fillId="4" borderId="18" xfId="17" applyNumberFormat="1" applyFont="1" applyFill="1" applyBorder="1" applyAlignment="1">
      <alignment horizontal="center" vertical="center" wrapText="1"/>
    </xf>
    <xf numFmtId="3" fontId="0" fillId="7" borderId="5" xfId="0" applyNumberFormat="1" applyFill="1" applyBorder="1" applyAlignment="1">
      <alignment vertical="center"/>
    </xf>
    <xf numFmtId="3" fontId="0" fillId="4" borderId="5" xfId="0" applyNumberFormat="1" applyFill="1" applyBorder="1"/>
    <xf numFmtId="3" fontId="1" fillId="2" borderId="5" xfId="15" applyNumberFormat="1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174" fontId="2" fillId="8" borderId="1" xfId="17" applyNumberFormat="1" applyFont="1" applyFill="1" applyBorder="1" applyAlignment="1">
      <alignment horizontal="center" vertical="center" wrapText="1"/>
    </xf>
    <xf numFmtId="173" fontId="2" fillId="8" borderId="36" xfId="0" applyNumberFormat="1" applyFont="1" applyFill="1" applyBorder="1" applyAlignment="1">
      <alignment wrapText="1"/>
    </xf>
    <xf numFmtId="174" fontId="7" fillId="0" borderId="1" xfId="17" applyNumberFormat="1" applyFont="1" applyFill="1" applyBorder="1" applyAlignment="1">
      <alignment horizontal="center" vertical="center" wrapText="1"/>
    </xf>
    <xf numFmtId="173" fontId="7" fillId="0" borderId="36" xfId="0" applyNumberFormat="1" applyFont="1" applyBorder="1" applyAlignment="1">
      <alignment wrapText="1"/>
    </xf>
    <xf numFmtId="0" fontId="2" fillId="9" borderId="5" xfId="0" applyFont="1" applyFill="1" applyBorder="1" applyAlignment="1">
      <alignment horizontal="center" vertical="center" wrapText="1"/>
    </xf>
    <xf numFmtId="174" fontId="2" fillId="9" borderId="1" xfId="17" applyNumberFormat="1" applyFont="1" applyFill="1" applyBorder="1" applyAlignment="1">
      <alignment horizontal="center" vertical="center" wrapText="1"/>
    </xf>
    <xf numFmtId="173" fontId="2" fillId="9" borderId="36" xfId="0" applyNumberFormat="1" applyFont="1" applyFill="1" applyBorder="1" applyAlignment="1">
      <alignment wrapText="1"/>
    </xf>
    <xf numFmtId="0" fontId="2" fillId="7" borderId="5" xfId="0" applyFont="1" applyFill="1" applyBorder="1" applyAlignment="1">
      <alignment horizontal="center" vertical="center" wrapText="1"/>
    </xf>
    <xf numFmtId="174" fontId="2" fillId="7" borderId="1" xfId="17" applyNumberFormat="1" applyFont="1" applyFill="1" applyBorder="1" applyAlignment="1">
      <alignment horizontal="center" vertical="center" wrapText="1"/>
    </xf>
    <xf numFmtId="173" fontId="2" fillId="7" borderId="36" xfId="0" applyNumberFormat="1" applyFont="1" applyFill="1" applyBorder="1" applyAlignment="1">
      <alignment wrapText="1"/>
    </xf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6" borderId="26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6" borderId="27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5" borderId="26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2" fillId="5" borderId="27" xfId="0" applyFont="1" applyFill="1" applyBorder="1" applyAlignment="1">
      <alignment horizontal="center" vertical="center" wrapText="1"/>
    </xf>
  </cellXfs>
  <cellStyles count="18">
    <cellStyle name="Euro" xfId="8" xr:uid="{1DA0D07F-06A9-44B3-B1A6-28D16E0ADE35}"/>
    <cellStyle name="Milliers" xfId="15" builtinId="3"/>
    <cellStyle name="Milliers 2" xfId="6" xr:uid="{75200A28-8C96-4929-9768-089DC1B4762C}"/>
    <cellStyle name="Milliers 2 2" xfId="16" xr:uid="{7AA07689-4116-4577-A404-57B2B3948CE8}"/>
    <cellStyle name="Milliers 3" xfId="11" xr:uid="{1708113C-4A8D-4612-B5D2-BEAEE41BA3F7}"/>
    <cellStyle name="Monétaire" xfId="17" builtinId="4"/>
    <cellStyle name="Monétaire 2" xfId="9" xr:uid="{31F38A3E-9D59-4B02-8995-792885186D7E}"/>
    <cellStyle name="Normal" xfId="0" builtinId="0"/>
    <cellStyle name="Normal 2" xfId="2" xr:uid="{9B71FF6D-AA3F-4EB6-ACA5-4CC691D8E97E}"/>
    <cellStyle name="Normal 2 2" xfId="14" xr:uid="{7A68747E-2238-48B0-A2AF-3C350546D149}"/>
    <cellStyle name="Normal 2 3" xfId="12" xr:uid="{EC771286-3465-411B-83CE-226B6FC60378}"/>
    <cellStyle name="Normal 3" xfId="4" xr:uid="{820B2B5D-49FB-411A-ABB6-DFCC751BBFD4}"/>
    <cellStyle name="Normal 4" xfId="5" xr:uid="{A99978EF-E7AE-474C-98A8-E211A5711AF0}"/>
    <cellStyle name="Normal 5" xfId="13" xr:uid="{256CB5E1-075A-4FFA-B597-5602272CFF34}"/>
    <cellStyle name="Normal 6" xfId="7" xr:uid="{33F761CA-F070-40D9-B71A-2356102DF122}"/>
    <cellStyle name="Pourcentage" xfId="1" builtinId="5"/>
    <cellStyle name="Pourcentage 2" xfId="3" xr:uid="{6C6BDCB5-87DC-4973-81DC-F98D341FD38D}"/>
    <cellStyle name="Pourcentage 3" xfId="10" xr:uid="{B7C7E519-21EF-4089-814C-60BA1FE5AE24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0_ETUDES_EN_COURS\23A048_PAPI_OZON\2_Travail\Activite2\ACB_PAPI\Enjeux_batis\IND_AMC_HAB_ETAB.xlsx" TargetMode="External"/><Relationship Id="rId1" Type="http://schemas.openxmlformats.org/officeDocument/2006/relationships/externalLinkPath" Target="file:///F:\0_ETUDES_EN_COURS\23A048_PAPI_OZON\2_Travail\Activite2\ACB_PAPI\Enjeux_batis\IND_AMC_HAB_ETAB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0_ETUDES_EN_COURS\23A048_PAPI_OZON\2_Travail\Activite2\ACB_PAPI\Enjeux_ponctuels\IND_AMC_ENT.xlsx" TargetMode="External"/><Relationship Id="rId1" Type="http://schemas.openxmlformats.org/officeDocument/2006/relationships/externalLinkPath" Target="file:///F:\0_ETUDES_EN_COURS\23A048_PAPI_OZON\2_Travail\Activite2\ACB_PAPI\Enjeux_ponctuels\IND_AMC_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nnées"/>
      <sheetName val="Données Etab"/>
      <sheetName val="Nombre bat habitations"/>
      <sheetName val="Nombre population"/>
      <sheetName val="Nombre Etab sensible"/>
      <sheetName val="Nombre Etab gestion de crise"/>
    </sheetNames>
    <sheetDataSet>
      <sheetData sheetId="0"/>
      <sheetData sheetId="1"/>
      <sheetData sheetId="2"/>
      <sheetData sheetId="3">
        <row r="20">
          <cell r="B20">
            <v>14</v>
          </cell>
          <cell r="P20">
            <v>0</v>
          </cell>
        </row>
        <row r="21">
          <cell r="B21">
            <v>21</v>
          </cell>
          <cell r="P21">
            <v>1</v>
          </cell>
        </row>
        <row r="22">
          <cell r="B22">
            <v>50</v>
          </cell>
          <cell r="P22">
            <v>28</v>
          </cell>
        </row>
        <row r="23">
          <cell r="B23">
            <v>360</v>
          </cell>
          <cell r="P23">
            <v>43</v>
          </cell>
        </row>
        <row r="24">
          <cell r="B24">
            <v>456</v>
          </cell>
          <cell r="Q24">
            <v>265</v>
          </cell>
        </row>
        <row r="25">
          <cell r="B25">
            <v>456</v>
          </cell>
          <cell r="P25">
            <v>456</v>
          </cell>
        </row>
        <row r="29">
          <cell r="B29">
            <v>26</v>
          </cell>
          <cell r="P29">
            <v>0</v>
          </cell>
        </row>
        <row r="30">
          <cell r="B30">
            <v>31</v>
          </cell>
          <cell r="P30">
            <v>19</v>
          </cell>
        </row>
        <row r="31">
          <cell r="B31">
            <v>46</v>
          </cell>
          <cell r="P31">
            <v>28</v>
          </cell>
        </row>
        <row r="32">
          <cell r="B32">
            <v>64</v>
          </cell>
          <cell r="P32">
            <v>50</v>
          </cell>
        </row>
        <row r="33">
          <cell r="B33">
            <v>190</v>
          </cell>
          <cell r="P33">
            <v>62</v>
          </cell>
        </row>
        <row r="34">
          <cell r="B34">
            <v>190</v>
          </cell>
          <cell r="P34">
            <v>190</v>
          </cell>
        </row>
        <row r="39">
          <cell r="B39">
            <v>412</v>
          </cell>
          <cell r="P39">
            <v>292</v>
          </cell>
        </row>
        <row r="40">
          <cell r="B40">
            <v>734</v>
          </cell>
          <cell r="P40">
            <v>433</v>
          </cell>
        </row>
        <row r="41">
          <cell r="B41">
            <v>1415</v>
          </cell>
          <cell r="P41">
            <v>832</v>
          </cell>
        </row>
        <row r="42">
          <cell r="B42">
            <v>1971</v>
          </cell>
          <cell r="P42">
            <v>1639</v>
          </cell>
        </row>
        <row r="43">
          <cell r="B43">
            <v>2332</v>
          </cell>
          <cell r="P43">
            <v>1873</v>
          </cell>
        </row>
        <row r="44">
          <cell r="B44">
            <v>2332</v>
          </cell>
          <cell r="P44">
            <v>2332</v>
          </cell>
        </row>
      </sheetData>
      <sheetData sheetId="4">
        <row r="20">
          <cell r="B20">
            <v>0</v>
          </cell>
          <cell r="P20">
            <v>0</v>
          </cell>
        </row>
        <row r="21">
          <cell r="B21">
            <v>0</v>
          </cell>
          <cell r="P21">
            <v>0</v>
          </cell>
        </row>
        <row r="22">
          <cell r="B22">
            <v>0</v>
          </cell>
          <cell r="P22">
            <v>0</v>
          </cell>
        </row>
        <row r="23">
          <cell r="B23">
            <v>1</v>
          </cell>
          <cell r="P23">
            <v>0</v>
          </cell>
        </row>
        <row r="24">
          <cell r="B24">
            <v>3</v>
          </cell>
          <cell r="Q24">
            <v>1</v>
          </cell>
        </row>
        <row r="25">
          <cell r="B25">
            <v>3</v>
          </cell>
          <cell r="P25">
            <v>3</v>
          </cell>
        </row>
        <row r="29">
          <cell r="B29">
            <v>0</v>
          </cell>
          <cell r="P29">
            <v>0</v>
          </cell>
        </row>
        <row r="30">
          <cell r="B30">
            <v>0</v>
          </cell>
          <cell r="P30">
            <v>0</v>
          </cell>
        </row>
        <row r="31">
          <cell r="B31">
            <v>1</v>
          </cell>
          <cell r="P31">
            <v>0</v>
          </cell>
        </row>
        <row r="32">
          <cell r="B32">
            <v>1</v>
          </cell>
          <cell r="P32">
            <v>1</v>
          </cell>
        </row>
        <row r="33">
          <cell r="B33">
            <v>1</v>
          </cell>
          <cell r="P33">
            <v>1</v>
          </cell>
        </row>
        <row r="34">
          <cell r="B34">
            <v>1</v>
          </cell>
          <cell r="P34">
            <v>1</v>
          </cell>
        </row>
        <row r="39">
          <cell r="B39">
            <v>0</v>
          </cell>
          <cell r="P39">
            <v>0</v>
          </cell>
        </row>
        <row r="40">
          <cell r="B40">
            <v>0</v>
          </cell>
          <cell r="P40">
            <v>0</v>
          </cell>
        </row>
        <row r="41">
          <cell r="B41">
            <v>0</v>
          </cell>
          <cell r="P41">
            <v>0</v>
          </cell>
        </row>
        <row r="42">
          <cell r="B42">
            <v>2</v>
          </cell>
          <cell r="P42">
            <v>2</v>
          </cell>
        </row>
        <row r="43">
          <cell r="B43">
            <v>2</v>
          </cell>
          <cell r="P43">
            <v>2</v>
          </cell>
        </row>
        <row r="44">
          <cell r="B44">
            <v>2</v>
          </cell>
          <cell r="P44">
            <v>2</v>
          </cell>
        </row>
      </sheetData>
      <sheetData sheetId="5">
        <row r="20">
          <cell r="B20">
            <v>0</v>
          </cell>
          <cell r="P20">
            <v>0</v>
          </cell>
        </row>
        <row r="21">
          <cell r="B21">
            <v>0</v>
          </cell>
          <cell r="P21">
            <v>0</v>
          </cell>
        </row>
        <row r="22">
          <cell r="B22">
            <v>0</v>
          </cell>
          <cell r="P22">
            <v>0</v>
          </cell>
        </row>
        <row r="23">
          <cell r="B23">
            <v>0</v>
          </cell>
          <cell r="P23">
            <v>0</v>
          </cell>
        </row>
        <row r="24">
          <cell r="B24">
            <v>0</v>
          </cell>
          <cell r="P24">
            <v>0</v>
          </cell>
        </row>
        <row r="25">
          <cell r="B25">
            <v>0</v>
          </cell>
          <cell r="P25">
            <v>0</v>
          </cell>
        </row>
        <row r="29">
          <cell r="B29">
            <v>0</v>
          </cell>
          <cell r="P29">
            <v>0</v>
          </cell>
        </row>
        <row r="30">
          <cell r="B30">
            <v>0</v>
          </cell>
          <cell r="P30">
            <v>0</v>
          </cell>
        </row>
        <row r="31">
          <cell r="B31">
            <v>0</v>
          </cell>
          <cell r="P31">
            <v>0</v>
          </cell>
        </row>
        <row r="32">
          <cell r="B32">
            <v>0</v>
          </cell>
          <cell r="P32">
            <v>0</v>
          </cell>
        </row>
        <row r="33">
          <cell r="B33">
            <v>1</v>
          </cell>
          <cell r="P33">
            <v>0</v>
          </cell>
        </row>
        <row r="34">
          <cell r="B34">
            <v>1</v>
          </cell>
          <cell r="P34">
            <v>1</v>
          </cell>
        </row>
        <row r="39">
          <cell r="B39">
            <v>0</v>
          </cell>
          <cell r="P39">
            <v>0</v>
          </cell>
        </row>
        <row r="40">
          <cell r="B40">
            <v>0</v>
          </cell>
          <cell r="P40">
            <v>0</v>
          </cell>
        </row>
        <row r="41">
          <cell r="B41">
            <v>1</v>
          </cell>
          <cell r="P41">
            <v>0</v>
          </cell>
        </row>
        <row r="42">
          <cell r="B42">
            <v>2</v>
          </cell>
          <cell r="P42">
            <v>1</v>
          </cell>
        </row>
        <row r="43">
          <cell r="B43">
            <v>2</v>
          </cell>
          <cell r="P43">
            <v>2</v>
          </cell>
        </row>
        <row r="44">
          <cell r="B44">
            <v>2</v>
          </cell>
          <cell r="P44">
            <v>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nnées"/>
      <sheetName val="Nombre entreprises"/>
      <sheetName val="Nombre emploi"/>
    </sheetNames>
    <sheetDataSet>
      <sheetData sheetId="0"/>
      <sheetData sheetId="1"/>
      <sheetData sheetId="2">
        <row r="20">
          <cell r="B20">
            <v>3</v>
          </cell>
          <cell r="P20">
            <v>0</v>
          </cell>
        </row>
        <row r="21">
          <cell r="B21">
            <v>3</v>
          </cell>
          <cell r="P21">
            <v>0</v>
          </cell>
        </row>
        <row r="22">
          <cell r="B22">
            <v>3</v>
          </cell>
          <cell r="P22">
            <v>3</v>
          </cell>
        </row>
        <row r="23">
          <cell r="B23">
            <v>186</v>
          </cell>
          <cell r="Q23">
            <v>8</v>
          </cell>
        </row>
        <row r="24">
          <cell r="B24">
            <v>285</v>
          </cell>
          <cell r="Q24">
            <v>12</v>
          </cell>
        </row>
        <row r="25">
          <cell r="B25">
            <v>288</v>
          </cell>
          <cell r="P25">
            <v>288</v>
          </cell>
        </row>
        <row r="29">
          <cell r="B29">
            <v>0</v>
          </cell>
          <cell r="P29">
            <v>0</v>
          </cell>
        </row>
        <row r="30">
          <cell r="B30">
            <v>2</v>
          </cell>
          <cell r="P30">
            <v>0</v>
          </cell>
        </row>
        <row r="31">
          <cell r="B31">
            <v>2</v>
          </cell>
          <cell r="P31">
            <v>0</v>
          </cell>
        </row>
        <row r="32">
          <cell r="B32">
            <v>7</v>
          </cell>
          <cell r="P32">
            <v>5</v>
          </cell>
        </row>
        <row r="33">
          <cell r="B33">
            <v>23</v>
          </cell>
          <cell r="P33">
            <v>12</v>
          </cell>
        </row>
        <row r="34">
          <cell r="B34">
            <v>24</v>
          </cell>
          <cell r="P34">
            <v>24</v>
          </cell>
        </row>
        <row r="39">
          <cell r="B39">
            <v>138</v>
          </cell>
          <cell r="P39">
            <v>21</v>
          </cell>
        </row>
        <row r="40">
          <cell r="B40">
            <v>548</v>
          </cell>
          <cell r="P40">
            <v>163</v>
          </cell>
        </row>
        <row r="41">
          <cell r="B41">
            <v>729</v>
          </cell>
          <cell r="P41">
            <v>222</v>
          </cell>
        </row>
        <row r="42">
          <cell r="B42">
            <v>1241</v>
          </cell>
          <cell r="P42">
            <v>700</v>
          </cell>
        </row>
        <row r="43">
          <cell r="B43">
            <v>1649</v>
          </cell>
          <cell r="P43">
            <v>995</v>
          </cell>
        </row>
        <row r="44">
          <cell r="B44">
            <v>1649</v>
          </cell>
          <cell r="P44">
            <v>1649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4163A-C1B7-4830-8A94-640D23414919}">
  <sheetPr>
    <tabColor rgb="FF92D050"/>
  </sheetPr>
  <dimension ref="A1:AH33"/>
  <sheetViews>
    <sheetView tabSelected="1" workbookViewId="0">
      <pane xSplit="2" ySplit="2" topLeftCell="C7" activePane="bottomRight" state="frozen"/>
      <selection pane="topRight" activeCell="C1" sqref="C1"/>
      <selection pane="bottomLeft" activeCell="A3" sqref="A3"/>
      <selection pane="bottomRight" activeCell="C37" sqref="C37"/>
    </sheetView>
  </sheetViews>
  <sheetFormatPr baseColWidth="10" defaultColWidth="13.33203125" defaultRowHeight="14.4" outlineLevelCol="1" x14ac:dyDescent="0.3"/>
  <cols>
    <col min="1" max="1" width="25.88671875" bestFit="1" customWidth="1"/>
    <col min="2" max="2" width="13.109375" bestFit="1" customWidth="1"/>
    <col min="3" max="3" width="11.21875" style="35" bestFit="1" customWidth="1" outlineLevel="1"/>
    <col min="4" max="4" width="15.88671875" style="1" customWidth="1" outlineLevel="1"/>
    <col min="5" max="5" width="9.5546875" style="1" bestFit="1" customWidth="1"/>
    <col min="6" max="6" width="14.5546875" style="96" customWidth="1"/>
    <col min="7" max="7" width="12.88671875" style="35" bestFit="1" customWidth="1" outlineLevel="1"/>
    <col min="8" max="8" width="15.6640625" style="1" customWidth="1" outlineLevel="1"/>
    <col min="9" max="9" width="9.5546875" style="1" bestFit="1" customWidth="1"/>
    <col min="10" max="10" width="12.5546875" style="96" bestFit="1" customWidth="1"/>
    <col min="11" max="11" width="11.44140625" style="35" bestFit="1" customWidth="1" outlineLevel="1"/>
    <col min="12" max="12" width="15.109375" style="1" customWidth="1" outlineLevel="1"/>
    <col min="13" max="13" width="9.5546875" style="1" bestFit="1" customWidth="1"/>
    <col min="14" max="14" width="13.5546875" style="96" bestFit="1" customWidth="1"/>
    <col min="15" max="15" width="11.88671875" style="35" bestFit="1" customWidth="1" outlineLevel="1"/>
    <col min="16" max="16" width="15.33203125" style="1" customWidth="1" outlineLevel="1"/>
    <col min="17" max="17" width="9.5546875" style="1" bestFit="1" customWidth="1"/>
    <col min="18" max="18" width="11.21875" style="96" bestFit="1" customWidth="1"/>
    <col min="19" max="19" width="13.21875" style="35" bestFit="1" customWidth="1" outlineLevel="1"/>
    <col min="20" max="20" width="13.33203125" style="1" customWidth="1" outlineLevel="1"/>
    <col min="21" max="21" width="9.5546875" style="1" bestFit="1" customWidth="1"/>
    <col min="22" max="22" width="11.109375" style="96" customWidth="1"/>
    <col min="23" max="23" width="10" style="35" bestFit="1" customWidth="1" outlineLevel="1"/>
    <col min="24" max="24" width="36" style="1" bestFit="1" customWidth="1" outlineLevel="1"/>
    <col min="25" max="25" width="15.33203125" style="71" customWidth="1"/>
    <col min="26" max="26" width="10" style="115" bestFit="1" customWidth="1" outlineLevel="1"/>
    <col min="27" max="27" width="36" style="116" bestFit="1" customWidth="1" outlineLevel="1"/>
    <col min="28" max="28" width="13.33203125" style="117"/>
    <col min="29" max="29" width="10" style="115" bestFit="1" customWidth="1" outlineLevel="1"/>
    <col min="30" max="30" width="36" style="116" bestFit="1" customWidth="1" outlineLevel="1"/>
    <col min="31" max="31" width="13.33203125" style="117"/>
    <col min="32" max="32" width="10" style="115" bestFit="1" customWidth="1" outlineLevel="1"/>
    <col min="33" max="33" width="36" style="116" bestFit="1" customWidth="1" outlineLevel="1"/>
    <col min="34" max="34" width="13.33203125" style="117"/>
  </cols>
  <sheetData>
    <row r="1" spans="1:34" ht="14.7" customHeight="1" thickBot="1" x14ac:dyDescent="0.35">
      <c r="C1" s="34"/>
      <c r="D1" s="5"/>
      <c r="E1" s="5"/>
      <c r="F1" s="92"/>
      <c r="G1" s="34"/>
      <c r="H1" s="5"/>
      <c r="I1" s="5"/>
      <c r="J1" s="92"/>
      <c r="K1" s="34"/>
      <c r="L1" s="5"/>
      <c r="M1" s="5"/>
      <c r="N1" s="92"/>
      <c r="O1" s="34"/>
      <c r="P1" s="5"/>
      <c r="Q1" s="5"/>
      <c r="R1" s="92"/>
      <c r="S1" s="34"/>
      <c r="T1" s="5"/>
      <c r="U1" s="5"/>
      <c r="V1" s="92"/>
      <c r="W1" s="151" t="s">
        <v>40</v>
      </c>
      <c r="X1" s="152"/>
      <c r="Y1" s="153"/>
      <c r="Z1" s="142" t="s">
        <v>39</v>
      </c>
      <c r="AA1" s="143"/>
      <c r="AB1" s="144"/>
      <c r="AC1" s="142" t="s">
        <v>41</v>
      </c>
      <c r="AD1" s="143"/>
      <c r="AE1" s="144"/>
      <c r="AF1" s="142" t="s">
        <v>43</v>
      </c>
      <c r="AG1" s="143"/>
      <c r="AH1" s="144"/>
    </row>
    <row r="2" spans="1:34" s="2" customFormat="1" ht="59.4" customHeight="1" thickBot="1" x14ac:dyDescent="0.35">
      <c r="A2" s="16" t="s">
        <v>0</v>
      </c>
      <c r="B2" s="23" t="s">
        <v>1</v>
      </c>
      <c r="C2" s="28" t="s">
        <v>8</v>
      </c>
      <c r="D2" s="7" t="s">
        <v>36</v>
      </c>
      <c r="E2" s="7" t="s">
        <v>2</v>
      </c>
      <c r="F2" s="93" t="s">
        <v>18</v>
      </c>
      <c r="G2" s="28" t="s">
        <v>19</v>
      </c>
      <c r="H2" s="7" t="s">
        <v>35</v>
      </c>
      <c r="I2" s="7" t="s">
        <v>2</v>
      </c>
      <c r="J2" s="93" t="s">
        <v>18</v>
      </c>
      <c r="K2" s="28" t="s">
        <v>9</v>
      </c>
      <c r="L2" s="7" t="s">
        <v>34</v>
      </c>
      <c r="M2" s="7" t="s">
        <v>2</v>
      </c>
      <c r="N2" s="93" t="s">
        <v>18</v>
      </c>
      <c r="O2" s="28" t="s">
        <v>20</v>
      </c>
      <c r="P2" s="7" t="s">
        <v>33</v>
      </c>
      <c r="Q2" s="7" t="s">
        <v>2</v>
      </c>
      <c r="R2" s="93" t="s">
        <v>18</v>
      </c>
      <c r="S2" s="28" t="s">
        <v>10</v>
      </c>
      <c r="T2" s="7" t="s">
        <v>32</v>
      </c>
      <c r="U2" s="7" t="s">
        <v>2</v>
      </c>
      <c r="V2" s="93" t="s">
        <v>18</v>
      </c>
      <c r="W2" s="28" t="s">
        <v>15</v>
      </c>
      <c r="X2" s="7" t="s">
        <v>37</v>
      </c>
      <c r="Y2" s="19" t="s">
        <v>38</v>
      </c>
      <c r="Z2" s="103" t="s">
        <v>15</v>
      </c>
      <c r="AA2" s="104" t="s">
        <v>37</v>
      </c>
      <c r="AB2" s="105" t="s">
        <v>38</v>
      </c>
      <c r="AC2" s="103" t="s">
        <v>15</v>
      </c>
      <c r="AD2" s="104" t="s">
        <v>37</v>
      </c>
      <c r="AE2" s="105" t="s">
        <v>38</v>
      </c>
      <c r="AF2" s="103" t="s">
        <v>15</v>
      </c>
      <c r="AG2" s="104" t="s">
        <v>37</v>
      </c>
      <c r="AH2" s="105" t="s">
        <v>38</v>
      </c>
    </row>
    <row r="3" spans="1:34" s="10" customFormat="1" ht="15" hidden="1" customHeight="1" thickBot="1" x14ac:dyDescent="0.35">
      <c r="A3" s="145" t="s">
        <v>7</v>
      </c>
      <c r="B3" s="63" t="s">
        <v>3</v>
      </c>
      <c r="C3" s="90" t="e">
        <f>#REF!+#REF!+K3+O3+S3</f>
        <v>#REF!</v>
      </c>
      <c r="D3" s="86" t="e">
        <f>#REF!+#REF!+L3+P3+T3</f>
        <v>#REF!</v>
      </c>
      <c r="E3" s="14" t="e">
        <f>(D3-C3)/C3</f>
        <v>#REF!</v>
      </c>
      <c r="F3" s="94" t="e">
        <f>D3-C3</f>
        <v>#REF!</v>
      </c>
      <c r="G3" s="28">
        <v>0</v>
      </c>
      <c r="H3" s="7">
        <v>0</v>
      </c>
      <c r="I3" s="14" t="e">
        <f>(H3-G3)/G3</f>
        <v>#DIV/0!</v>
      </c>
      <c r="J3" s="94">
        <f>H3-G3</f>
        <v>0</v>
      </c>
      <c r="K3" s="28"/>
      <c r="L3" s="7"/>
      <c r="M3" s="14" t="e">
        <f>(L3-K3)/K3</f>
        <v>#DIV/0!</v>
      </c>
      <c r="N3" s="94">
        <f>L3-K3</f>
        <v>0</v>
      </c>
      <c r="O3" s="28"/>
      <c r="P3" s="7"/>
      <c r="Q3" s="14" t="e">
        <f>(P3-O3)/O3</f>
        <v>#DIV/0!</v>
      </c>
      <c r="R3" s="94">
        <f>P3-O3</f>
        <v>0</v>
      </c>
      <c r="S3" s="28">
        <v>0</v>
      </c>
      <c r="T3" s="3">
        <v>0.99934233661773575</v>
      </c>
      <c r="U3" s="14" t="e">
        <f>(T3-S3)/S3</f>
        <v>#DIV/0!</v>
      </c>
      <c r="V3" s="94">
        <f>T3-S3</f>
        <v>0.99934233661773575</v>
      </c>
      <c r="W3" s="97" t="s">
        <v>17</v>
      </c>
      <c r="X3" s="87">
        <v>-1061094.2853106486</v>
      </c>
      <c r="Y3" s="98"/>
      <c r="Z3" s="106" t="s">
        <v>17</v>
      </c>
      <c r="AA3" s="107">
        <v>-1061094.2853106486</v>
      </c>
      <c r="AB3" s="108"/>
      <c r="AC3" s="106" t="s">
        <v>17</v>
      </c>
      <c r="AD3" s="107">
        <v>-1061094.2853106486</v>
      </c>
      <c r="AE3" s="108"/>
      <c r="AF3" s="106" t="s">
        <v>17</v>
      </c>
      <c r="AG3" s="107">
        <v>-1061094.2853106486</v>
      </c>
      <c r="AH3" s="108"/>
    </row>
    <row r="4" spans="1:34" s="8" customFormat="1" ht="15" hidden="1" customHeight="1" x14ac:dyDescent="0.3">
      <c r="A4" s="146"/>
      <c r="B4" s="64" t="s">
        <v>4</v>
      </c>
      <c r="C4" s="90" t="e">
        <f>#REF!+#REF!+K4+O4+S4</f>
        <v>#REF!</v>
      </c>
      <c r="D4" s="86" t="e">
        <f>#REF!+#REF!+L4+P4+T4</f>
        <v>#REF!</v>
      </c>
      <c r="E4" s="14" t="e">
        <f t="shared" ref="E4:E12" si="0">(D4-C4)/C4</f>
        <v>#REF!</v>
      </c>
      <c r="F4" s="94" t="e">
        <f t="shared" ref="F4:F12" si="1">D4-C4</f>
        <v>#REF!</v>
      </c>
      <c r="G4" s="28">
        <v>0</v>
      </c>
      <c r="H4" s="7">
        <v>0</v>
      </c>
      <c r="I4" s="14" t="e">
        <f t="shared" ref="I4:I12" si="2">(H4-G4)/G4</f>
        <v>#DIV/0!</v>
      </c>
      <c r="J4" s="94">
        <f t="shared" ref="J4:J12" si="3">H4-G4</f>
        <v>0</v>
      </c>
      <c r="K4" s="28"/>
      <c r="L4" s="7"/>
      <c r="M4" s="14" t="e">
        <f t="shared" ref="M4:M12" si="4">(L4-K4)/K4</f>
        <v>#DIV/0!</v>
      </c>
      <c r="N4" s="94">
        <f t="shared" ref="N4:N12" si="5">L4-K4</f>
        <v>0</v>
      </c>
      <c r="O4" s="28"/>
      <c r="P4" s="7"/>
      <c r="Q4" s="14" t="e">
        <f t="shared" ref="Q4:Q12" si="6">(P4-O4)/O4</f>
        <v>#DIV/0!</v>
      </c>
      <c r="R4" s="94">
        <f t="shared" ref="R4:R11" si="7">P4-O4</f>
        <v>0</v>
      </c>
      <c r="S4" s="28">
        <v>0</v>
      </c>
      <c r="T4" s="3">
        <v>5.2465472672431126</v>
      </c>
      <c r="U4" s="14" t="e">
        <f t="shared" ref="U4:U12" si="8">(T4-S4)/S4</f>
        <v>#DIV/0!</v>
      </c>
      <c r="V4" s="94">
        <f t="shared" ref="V4:V12" si="9">T4-S4</f>
        <v>5.2465472672431126</v>
      </c>
      <c r="W4" s="28"/>
      <c r="X4" s="7"/>
      <c r="Y4" s="99"/>
      <c r="Z4" s="103"/>
      <c r="AA4" s="104"/>
      <c r="AB4" s="109"/>
      <c r="AC4" s="103"/>
      <c r="AD4" s="104"/>
      <c r="AE4" s="109"/>
      <c r="AF4" s="103"/>
      <c r="AG4" s="104"/>
      <c r="AH4" s="109"/>
    </row>
    <row r="5" spans="1:34" s="8" customFormat="1" ht="15" hidden="1" customHeight="1" x14ac:dyDescent="0.3">
      <c r="A5" s="146"/>
      <c r="B5" s="64" t="s">
        <v>5</v>
      </c>
      <c r="C5" s="90" t="e">
        <f>#REF!+#REF!+K5+O5+S5</f>
        <v>#REF!</v>
      </c>
      <c r="D5" s="86" t="e">
        <f>#REF!+#REF!+L5+P5+T5</f>
        <v>#REF!</v>
      </c>
      <c r="E5" s="14" t="e">
        <f t="shared" si="0"/>
        <v>#REF!</v>
      </c>
      <c r="F5" s="94" t="e">
        <f t="shared" si="1"/>
        <v>#REF!</v>
      </c>
      <c r="G5" s="28">
        <v>0</v>
      </c>
      <c r="H5" s="7">
        <v>0</v>
      </c>
      <c r="I5" s="14" t="e">
        <f t="shared" si="2"/>
        <v>#DIV/0!</v>
      </c>
      <c r="J5" s="94">
        <f t="shared" si="3"/>
        <v>0</v>
      </c>
      <c r="K5" s="28"/>
      <c r="L5" s="7"/>
      <c r="M5" s="14" t="e">
        <f t="shared" si="4"/>
        <v>#DIV/0!</v>
      </c>
      <c r="N5" s="94">
        <f t="shared" si="5"/>
        <v>0</v>
      </c>
      <c r="O5" s="28"/>
      <c r="P5" s="7"/>
      <c r="Q5" s="14" t="e">
        <f t="shared" si="6"/>
        <v>#DIV/0!</v>
      </c>
      <c r="R5" s="94">
        <f t="shared" si="7"/>
        <v>0</v>
      </c>
      <c r="S5" s="28">
        <v>0</v>
      </c>
      <c r="T5" s="3">
        <v>39.170375971043626</v>
      </c>
      <c r="U5" s="14" t="e">
        <f t="shared" si="8"/>
        <v>#DIV/0!</v>
      </c>
      <c r="V5" s="94">
        <f t="shared" si="9"/>
        <v>39.170375971043626</v>
      </c>
      <c r="W5" s="28"/>
      <c r="X5" s="7"/>
      <c r="Y5" s="99"/>
      <c r="Z5" s="103"/>
      <c r="AA5" s="104"/>
      <c r="AB5" s="109"/>
      <c r="AC5" s="103"/>
      <c r="AD5" s="104"/>
      <c r="AE5" s="109"/>
      <c r="AF5" s="103"/>
      <c r="AG5" s="104"/>
      <c r="AH5" s="109"/>
    </row>
    <row r="6" spans="1:34" s="11" customFormat="1" ht="16.95" hidden="1" customHeight="1" x14ac:dyDescent="0.3">
      <c r="A6" s="147"/>
      <c r="B6" s="65" t="s">
        <v>6</v>
      </c>
      <c r="C6" s="90" t="e">
        <f>#REF!+#REF!+K6+O6+S6</f>
        <v>#REF!</v>
      </c>
      <c r="D6" s="86" t="e">
        <f>#REF!+#REF!+L6+P6+T6</f>
        <v>#REF!</v>
      </c>
      <c r="E6" s="14" t="e">
        <f t="shared" si="0"/>
        <v>#REF!</v>
      </c>
      <c r="F6" s="94" t="e">
        <f t="shared" si="1"/>
        <v>#REF!</v>
      </c>
      <c r="G6" s="28">
        <v>0</v>
      </c>
      <c r="H6" s="7">
        <v>0</v>
      </c>
      <c r="I6" s="14" t="e">
        <f t="shared" si="2"/>
        <v>#DIV/0!</v>
      </c>
      <c r="J6" s="94">
        <f t="shared" si="3"/>
        <v>0</v>
      </c>
      <c r="K6" s="28"/>
      <c r="L6" s="7"/>
      <c r="M6" s="14" t="e">
        <f t="shared" si="4"/>
        <v>#DIV/0!</v>
      </c>
      <c r="N6" s="94">
        <f t="shared" si="5"/>
        <v>0</v>
      </c>
      <c r="O6" s="28"/>
      <c r="P6" s="7"/>
      <c r="Q6" s="14" t="e">
        <f t="shared" si="6"/>
        <v>#DIV/0!</v>
      </c>
      <c r="R6" s="94">
        <f t="shared" si="7"/>
        <v>0</v>
      </c>
      <c r="S6" s="28">
        <v>0</v>
      </c>
      <c r="T6" s="3">
        <v>213.90858654896442</v>
      </c>
      <c r="U6" s="14" t="e">
        <f t="shared" si="8"/>
        <v>#DIV/0!</v>
      </c>
      <c r="V6" s="94">
        <f t="shared" si="9"/>
        <v>213.90858654896442</v>
      </c>
      <c r="W6" s="28"/>
      <c r="X6" s="7"/>
      <c r="Y6" s="100"/>
      <c r="Z6" s="103"/>
      <c r="AA6" s="104"/>
      <c r="AB6" s="110"/>
      <c r="AC6" s="103"/>
      <c r="AD6" s="104"/>
      <c r="AE6" s="110"/>
      <c r="AF6" s="103"/>
      <c r="AG6" s="104"/>
      <c r="AH6" s="110"/>
    </row>
    <row r="7" spans="1:34" s="9" customFormat="1" ht="13.95" customHeight="1" x14ac:dyDescent="0.3">
      <c r="A7" s="145" t="s">
        <v>22</v>
      </c>
      <c r="B7" s="63" t="s">
        <v>24</v>
      </c>
      <c r="C7" s="91">
        <f>G7+K7+O7+S7</f>
        <v>105120</v>
      </c>
      <c r="D7" s="91">
        <f>H7+L7+P7+T7</f>
        <v>236</v>
      </c>
      <c r="E7" s="41">
        <f t="shared" si="0"/>
        <v>-0.9977549467275495</v>
      </c>
      <c r="F7" s="95">
        <f t="shared" si="1"/>
        <v>-104884</v>
      </c>
      <c r="G7" s="49">
        <v>26353</v>
      </c>
      <c r="H7" s="50">
        <v>0</v>
      </c>
      <c r="I7" s="41">
        <f>(H7-G7)/G7</f>
        <v>-1</v>
      </c>
      <c r="J7" s="95">
        <f t="shared" si="3"/>
        <v>-26353</v>
      </c>
      <c r="K7" s="49">
        <v>78610</v>
      </c>
      <c r="L7" s="50">
        <v>0</v>
      </c>
      <c r="M7" s="41">
        <f t="shared" si="4"/>
        <v>-1</v>
      </c>
      <c r="N7" s="95">
        <f t="shared" si="5"/>
        <v>-78610</v>
      </c>
      <c r="O7" s="123">
        <v>0</v>
      </c>
      <c r="P7" s="124">
        <v>0</v>
      </c>
      <c r="Q7" s="125"/>
      <c r="R7" s="127">
        <f t="shared" si="7"/>
        <v>0</v>
      </c>
      <c r="S7" s="51">
        <v>157</v>
      </c>
      <c r="T7" s="52">
        <v>236</v>
      </c>
      <c r="U7" s="42">
        <f t="shared" si="8"/>
        <v>0.50318471337579618</v>
      </c>
      <c r="V7" s="118">
        <f t="shared" si="9"/>
        <v>79</v>
      </c>
      <c r="W7" s="131" t="s">
        <v>42</v>
      </c>
      <c r="X7" s="132">
        <v>0.18</v>
      </c>
      <c r="Y7" s="133">
        <v>-7095596.5891976934</v>
      </c>
      <c r="Z7" s="103"/>
      <c r="AA7" s="134"/>
      <c r="AB7" s="135"/>
      <c r="AC7" s="103"/>
      <c r="AD7" s="134"/>
      <c r="AE7" s="135"/>
      <c r="AF7" s="103"/>
      <c r="AG7" s="134"/>
      <c r="AH7" s="135"/>
    </row>
    <row r="8" spans="1:34" s="8" customFormat="1" ht="13.95" customHeight="1" x14ac:dyDescent="0.3">
      <c r="A8" s="146"/>
      <c r="B8" s="64" t="s">
        <v>3</v>
      </c>
      <c r="C8" s="91">
        <f t="shared" ref="C8:C12" si="10">G8+K8+O8+S8</f>
        <v>158280</v>
      </c>
      <c r="D8" s="91">
        <f t="shared" ref="D8:D12" si="11">H8+L8+P8+T8</f>
        <v>16241</v>
      </c>
      <c r="E8" s="41">
        <f t="shared" si="0"/>
        <v>-0.89739070002527166</v>
      </c>
      <c r="F8" s="95">
        <f t="shared" si="1"/>
        <v>-142039</v>
      </c>
      <c r="G8" s="49">
        <v>79479</v>
      </c>
      <c r="H8" s="50">
        <v>15930</v>
      </c>
      <c r="I8" s="41">
        <f t="shared" si="2"/>
        <v>-0.79956969765598462</v>
      </c>
      <c r="J8" s="95">
        <f>H8-G8</f>
        <v>-63549</v>
      </c>
      <c r="K8" s="49">
        <v>78610</v>
      </c>
      <c r="L8" s="50">
        <v>0</v>
      </c>
      <c r="M8" s="41">
        <f t="shared" si="4"/>
        <v>-1</v>
      </c>
      <c r="N8" s="95">
        <f t="shared" si="5"/>
        <v>-78610</v>
      </c>
      <c r="O8" s="123">
        <v>0</v>
      </c>
      <c r="P8" s="124">
        <v>0</v>
      </c>
      <c r="Q8" s="125"/>
      <c r="R8" s="127">
        <f t="shared" si="7"/>
        <v>0</v>
      </c>
      <c r="S8" s="51">
        <v>191</v>
      </c>
      <c r="T8" s="52">
        <v>311</v>
      </c>
      <c r="U8" s="42">
        <f t="shared" si="8"/>
        <v>0.62827225130890052</v>
      </c>
      <c r="V8" s="118">
        <f t="shared" si="9"/>
        <v>120</v>
      </c>
      <c r="W8" s="28"/>
      <c r="X8" s="89"/>
      <c r="Y8" s="99"/>
      <c r="Z8" s="103"/>
      <c r="AA8" s="113"/>
      <c r="AB8" s="109"/>
      <c r="AC8" s="103"/>
      <c r="AD8" s="113"/>
      <c r="AE8" s="109"/>
      <c r="AF8" s="103"/>
      <c r="AG8" s="113"/>
      <c r="AH8" s="109"/>
    </row>
    <row r="9" spans="1:34" s="8" customFormat="1" ht="13.95" customHeight="1" x14ac:dyDescent="0.3">
      <c r="A9" s="146"/>
      <c r="B9" s="64" t="s">
        <v>25</v>
      </c>
      <c r="C9" s="91">
        <f t="shared" si="10"/>
        <v>214302</v>
      </c>
      <c r="D9" s="91">
        <f t="shared" si="11"/>
        <v>201494</v>
      </c>
      <c r="E9" s="41">
        <f t="shared" si="0"/>
        <v>-5.9766124441209136E-2</v>
      </c>
      <c r="F9" s="95">
        <f t="shared" si="1"/>
        <v>-12808</v>
      </c>
      <c r="G9" s="49">
        <v>121872</v>
      </c>
      <c r="H9" s="50">
        <v>108271</v>
      </c>
      <c r="I9" s="41">
        <f t="shared" si="2"/>
        <v>-0.11160069581199948</v>
      </c>
      <c r="J9" s="95">
        <f>H9-G9</f>
        <v>-13601</v>
      </c>
      <c r="K9" s="51">
        <v>92051</v>
      </c>
      <c r="L9" s="52">
        <v>92051</v>
      </c>
      <c r="M9" s="42">
        <f t="shared" si="4"/>
        <v>0</v>
      </c>
      <c r="N9" s="118">
        <f t="shared" si="5"/>
        <v>0</v>
      </c>
      <c r="O9" s="123">
        <v>0</v>
      </c>
      <c r="P9" s="124">
        <v>0</v>
      </c>
      <c r="Q9" s="125"/>
      <c r="R9" s="127">
        <f t="shared" si="7"/>
        <v>0</v>
      </c>
      <c r="S9" s="51">
        <v>379</v>
      </c>
      <c r="T9" s="52">
        <v>1172</v>
      </c>
      <c r="U9" s="42">
        <f t="shared" si="8"/>
        <v>2.0923482849604222</v>
      </c>
      <c r="V9" s="118">
        <f t="shared" si="9"/>
        <v>793</v>
      </c>
      <c r="W9" s="28"/>
      <c r="X9" s="89"/>
      <c r="Y9" s="99"/>
      <c r="Z9" s="103"/>
      <c r="AA9" s="113"/>
      <c r="AB9" s="109"/>
      <c r="AC9" s="103"/>
      <c r="AD9" s="113"/>
      <c r="AE9" s="109"/>
      <c r="AF9" s="103"/>
      <c r="AG9" s="113"/>
      <c r="AH9" s="109"/>
    </row>
    <row r="10" spans="1:34" s="8" customFormat="1" ht="13.95" customHeight="1" x14ac:dyDescent="0.3">
      <c r="A10" s="146"/>
      <c r="B10" s="64" t="s">
        <v>4</v>
      </c>
      <c r="C10" s="91">
        <f t="shared" si="10"/>
        <v>1460885</v>
      </c>
      <c r="D10" s="91">
        <f t="shared" si="11"/>
        <v>411878</v>
      </c>
      <c r="E10" s="41">
        <f t="shared" si="0"/>
        <v>-0.71806268118298155</v>
      </c>
      <c r="F10" s="95">
        <f t="shared" si="1"/>
        <v>-1049007</v>
      </c>
      <c r="G10" s="49">
        <v>683913</v>
      </c>
      <c r="H10" s="50">
        <v>163860</v>
      </c>
      <c r="I10" s="41">
        <f t="shared" si="2"/>
        <v>-0.76040812208570385</v>
      </c>
      <c r="J10" s="95">
        <f>H10-G10</f>
        <v>-520053</v>
      </c>
      <c r="K10" s="49">
        <v>714505</v>
      </c>
      <c r="L10" s="50">
        <v>243911</v>
      </c>
      <c r="M10" s="41">
        <f t="shared" si="4"/>
        <v>-0.65862940077396237</v>
      </c>
      <c r="N10" s="95">
        <f t="shared" si="5"/>
        <v>-470594</v>
      </c>
      <c r="O10" s="53">
        <v>58672</v>
      </c>
      <c r="P10" s="50">
        <v>0</v>
      </c>
      <c r="Q10" s="41">
        <f t="shared" si="6"/>
        <v>-1</v>
      </c>
      <c r="R10" s="95">
        <f t="shared" si="7"/>
        <v>-58672</v>
      </c>
      <c r="S10" s="51">
        <v>3795</v>
      </c>
      <c r="T10" s="52">
        <v>4107</v>
      </c>
      <c r="U10" s="42">
        <f t="shared" si="8"/>
        <v>8.2213438735177863E-2</v>
      </c>
      <c r="V10" s="118">
        <f t="shared" si="9"/>
        <v>312</v>
      </c>
      <c r="W10" s="28"/>
      <c r="X10" s="89"/>
      <c r="Y10" s="99"/>
      <c r="Z10" s="103"/>
      <c r="AA10" s="113"/>
      <c r="AB10" s="109"/>
      <c r="AC10" s="103"/>
      <c r="AD10" s="113"/>
      <c r="AE10" s="109"/>
      <c r="AF10" s="103"/>
      <c r="AG10" s="113"/>
      <c r="AH10" s="109"/>
    </row>
    <row r="11" spans="1:34" s="8" customFormat="1" ht="13.95" customHeight="1" x14ac:dyDescent="0.3">
      <c r="A11" s="146"/>
      <c r="B11" s="64" t="s">
        <v>5</v>
      </c>
      <c r="C11" s="91">
        <f t="shared" si="10"/>
        <v>2299070</v>
      </c>
      <c r="D11" s="91">
        <f t="shared" si="11"/>
        <v>648546</v>
      </c>
      <c r="E11" s="41">
        <f t="shared" si="0"/>
        <v>-0.71790941554628607</v>
      </c>
      <c r="F11" s="95">
        <f t="shared" si="1"/>
        <v>-1650524</v>
      </c>
      <c r="G11" s="49">
        <v>1223463</v>
      </c>
      <c r="H11" s="50">
        <v>320171</v>
      </c>
      <c r="I11" s="41">
        <f t="shared" si="2"/>
        <v>-0.73830757448324957</v>
      </c>
      <c r="J11" s="95">
        <f t="shared" si="3"/>
        <v>-903292</v>
      </c>
      <c r="K11" s="49">
        <v>1011352</v>
      </c>
      <c r="L11" s="50">
        <v>262060</v>
      </c>
      <c r="M11" s="41">
        <f t="shared" si="4"/>
        <v>-0.74088151306370087</v>
      </c>
      <c r="N11" s="95">
        <f t="shared" si="5"/>
        <v>-749292</v>
      </c>
      <c r="O11" s="126">
        <v>58672</v>
      </c>
      <c r="P11" s="52">
        <v>58672</v>
      </c>
      <c r="Q11" s="42">
        <f t="shared" si="6"/>
        <v>0</v>
      </c>
      <c r="R11" s="118">
        <f t="shared" si="7"/>
        <v>0</v>
      </c>
      <c r="S11" s="119">
        <v>5583</v>
      </c>
      <c r="T11" s="120">
        <v>7643</v>
      </c>
      <c r="U11" s="121">
        <f t="shared" si="8"/>
        <v>0.368977252373276</v>
      </c>
      <c r="V11" s="122">
        <f t="shared" si="9"/>
        <v>2060</v>
      </c>
      <c r="W11" s="28"/>
      <c r="X11" s="89"/>
      <c r="Y11" s="99"/>
      <c r="Z11" s="103"/>
      <c r="AA11" s="113"/>
      <c r="AB11" s="109"/>
      <c r="AC11" s="103"/>
      <c r="AD11" s="113"/>
      <c r="AE11" s="109"/>
      <c r="AF11" s="103"/>
      <c r="AG11" s="113"/>
      <c r="AH11" s="109"/>
    </row>
    <row r="12" spans="1:34" s="12" customFormat="1" ht="13.95" customHeight="1" thickBot="1" x14ac:dyDescent="0.35">
      <c r="A12" s="147"/>
      <c r="B12" s="65" t="s">
        <v>26</v>
      </c>
      <c r="C12" s="130">
        <f t="shared" si="10"/>
        <v>4072542</v>
      </c>
      <c r="D12" s="130">
        <f t="shared" si="11"/>
        <v>4072542</v>
      </c>
      <c r="E12" s="42">
        <f t="shared" si="0"/>
        <v>0</v>
      </c>
      <c r="F12" s="118">
        <f t="shared" si="1"/>
        <v>0</v>
      </c>
      <c r="G12" s="51">
        <v>2347239</v>
      </c>
      <c r="H12" s="52">
        <v>2347239</v>
      </c>
      <c r="I12" s="42">
        <f t="shared" si="2"/>
        <v>0</v>
      </c>
      <c r="J12" s="118">
        <f t="shared" si="3"/>
        <v>0</v>
      </c>
      <c r="K12" s="51">
        <v>1563288</v>
      </c>
      <c r="L12" s="52">
        <v>1563288</v>
      </c>
      <c r="M12" s="42">
        <f t="shared" si="4"/>
        <v>0</v>
      </c>
      <c r="N12" s="118">
        <f t="shared" si="5"/>
        <v>0</v>
      </c>
      <c r="O12" s="126">
        <v>146893</v>
      </c>
      <c r="P12" s="52">
        <v>146893</v>
      </c>
      <c r="Q12" s="42">
        <f t="shared" si="6"/>
        <v>0</v>
      </c>
      <c r="R12" s="118">
        <f>P12-O12</f>
        <v>0</v>
      </c>
      <c r="S12" s="51">
        <v>15122</v>
      </c>
      <c r="T12" s="52">
        <v>15122</v>
      </c>
      <c r="U12" s="42">
        <f t="shared" si="8"/>
        <v>0</v>
      </c>
      <c r="V12" s="118">
        <f t="shared" si="9"/>
        <v>0</v>
      </c>
      <c r="W12" s="28"/>
      <c r="X12" s="89"/>
      <c r="Y12" s="102"/>
      <c r="Z12" s="103"/>
      <c r="AA12" s="113"/>
      <c r="AB12" s="114"/>
      <c r="AC12" s="103"/>
      <c r="AD12" s="113"/>
      <c r="AE12" s="114"/>
      <c r="AF12" s="103"/>
      <c r="AG12" s="113"/>
      <c r="AH12" s="114"/>
    </row>
    <row r="13" spans="1:34" s="150" customFormat="1" ht="7.2" customHeight="1" thickBot="1" x14ac:dyDescent="0.35">
      <c r="A13" s="148"/>
      <c r="B13" s="149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</row>
    <row r="14" spans="1:34" s="9" customFormat="1" ht="13.95" customHeight="1" x14ac:dyDescent="0.3">
      <c r="A14" s="145" t="s">
        <v>23</v>
      </c>
      <c r="B14" s="63" t="s">
        <v>24</v>
      </c>
      <c r="C14" s="91">
        <f>G14+K14+O14+S14</f>
        <v>68116</v>
      </c>
      <c r="D14" s="91">
        <f>H14+L14+P14+T14</f>
        <v>62593</v>
      </c>
      <c r="E14" s="41">
        <f t="shared" ref="E14:E15" si="12">(D14-C14)/C14</f>
        <v>-8.1082271419343474E-2</v>
      </c>
      <c r="F14" s="95">
        <f t="shared" ref="F14:F15" si="13">D14-C14</f>
        <v>-5523</v>
      </c>
      <c r="G14" s="49">
        <v>63490</v>
      </c>
      <c r="H14" s="50">
        <v>56650</v>
      </c>
      <c r="I14" s="41">
        <f>(H14-G14)/G14</f>
        <v>-0.10773350133879352</v>
      </c>
      <c r="J14" s="95">
        <f t="shared" ref="J14" si="14">H14-G14</f>
        <v>-6840</v>
      </c>
      <c r="K14" s="129">
        <v>0</v>
      </c>
      <c r="L14" s="124">
        <v>0</v>
      </c>
      <c r="M14" s="125"/>
      <c r="N14" s="127">
        <f t="shared" ref="N14:N17" si="15">L14-K14</f>
        <v>0</v>
      </c>
      <c r="O14" s="123">
        <v>0</v>
      </c>
      <c r="P14" s="124">
        <v>0</v>
      </c>
      <c r="Q14" s="125"/>
      <c r="R14" s="127">
        <f t="shared" ref="R14:R18" si="16">P14-O14</f>
        <v>0</v>
      </c>
      <c r="S14" s="119">
        <v>4626</v>
      </c>
      <c r="T14" s="120">
        <v>5943</v>
      </c>
      <c r="U14" s="121">
        <f t="shared" ref="U14:U17" si="17">(T14-S14)/S14</f>
        <v>0.28469520103761348</v>
      </c>
      <c r="V14" s="122">
        <f t="shared" ref="V14:V19" si="18">T14-S14</f>
        <v>1317</v>
      </c>
      <c r="W14" s="131" t="s">
        <v>42</v>
      </c>
      <c r="X14" s="132">
        <v>0.22</v>
      </c>
      <c r="Y14" s="133">
        <v>-1385252.5658728466</v>
      </c>
      <c r="Z14" s="103"/>
      <c r="AA14" s="111"/>
      <c r="AB14" s="112"/>
      <c r="AC14" s="103"/>
      <c r="AD14" s="111"/>
      <c r="AE14" s="112"/>
      <c r="AF14" s="103"/>
      <c r="AG14" s="111"/>
      <c r="AH14" s="112"/>
    </row>
    <row r="15" spans="1:34" s="8" customFormat="1" ht="13.95" customHeight="1" x14ac:dyDescent="0.3">
      <c r="A15" s="146"/>
      <c r="B15" s="64" t="s">
        <v>3</v>
      </c>
      <c r="C15" s="91">
        <f t="shared" ref="C15:C19" si="19">G15+K15+O15+S15</f>
        <v>84433</v>
      </c>
      <c r="D15" s="91">
        <f t="shared" ref="D15:D19" si="20">H15+L15+P15+T15</f>
        <v>65684</v>
      </c>
      <c r="E15" s="41">
        <f t="shared" si="12"/>
        <v>-0.22205772624447787</v>
      </c>
      <c r="F15" s="95">
        <f t="shared" si="13"/>
        <v>-18749</v>
      </c>
      <c r="G15" s="49">
        <v>77826</v>
      </c>
      <c r="H15" s="50">
        <v>56650</v>
      </c>
      <c r="I15" s="41">
        <f t="shared" ref="I15" si="21">(H15-G15)/G15</f>
        <v>-0.27209415876442322</v>
      </c>
      <c r="J15" s="95">
        <f>H15-G15</f>
        <v>-21176</v>
      </c>
      <c r="K15" s="129">
        <v>0</v>
      </c>
      <c r="L15" s="124">
        <v>0</v>
      </c>
      <c r="M15" s="125"/>
      <c r="N15" s="127">
        <f t="shared" si="15"/>
        <v>0</v>
      </c>
      <c r="O15" s="123">
        <v>0</v>
      </c>
      <c r="P15" s="124">
        <v>0</v>
      </c>
      <c r="Q15" s="125"/>
      <c r="R15" s="127">
        <f t="shared" si="16"/>
        <v>0</v>
      </c>
      <c r="S15" s="119">
        <v>6607</v>
      </c>
      <c r="T15" s="120">
        <v>9034</v>
      </c>
      <c r="U15" s="121">
        <f t="shared" si="17"/>
        <v>0.36733767216588464</v>
      </c>
      <c r="V15" s="122">
        <f t="shared" si="18"/>
        <v>2427</v>
      </c>
      <c r="W15" s="28"/>
      <c r="X15" s="89"/>
      <c r="Y15" s="99"/>
      <c r="Z15" s="103"/>
      <c r="AA15" s="113"/>
      <c r="AB15" s="109"/>
      <c r="AC15" s="103"/>
      <c r="AD15" s="113"/>
      <c r="AE15" s="109"/>
      <c r="AF15" s="103"/>
      <c r="AG15" s="113"/>
      <c r="AH15" s="109"/>
    </row>
    <row r="16" spans="1:34" s="8" customFormat="1" ht="13.95" customHeight="1" x14ac:dyDescent="0.3">
      <c r="A16" s="146"/>
      <c r="B16" s="64" t="s">
        <v>25</v>
      </c>
      <c r="C16" s="91">
        <f t="shared" si="19"/>
        <v>237569</v>
      </c>
      <c r="D16" s="91">
        <f t="shared" si="20"/>
        <v>70521</v>
      </c>
      <c r="E16" s="41">
        <f t="shared" ref="E16:E19" si="22">(D16-C16)/C16</f>
        <v>-0.70315571476076422</v>
      </c>
      <c r="F16" s="95">
        <f t="shared" ref="F16:F19" si="23">D16-C16</f>
        <v>-167048</v>
      </c>
      <c r="G16" s="49">
        <v>101279</v>
      </c>
      <c r="H16" s="50">
        <v>56650</v>
      </c>
      <c r="I16" s="41">
        <f t="shared" ref="I16:I19" si="24">(H16-G16)/G16</f>
        <v>-0.44065403489370947</v>
      </c>
      <c r="J16" s="95">
        <f t="shared" ref="J16:J19" si="25">H16-G16</f>
        <v>-44629</v>
      </c>
      <c r="K16" s="51">
        <v>6742</v>
      </c>
      <c r="L16" s="52">
        <v>0</v>
      </c>
      <c r="M16" s="42">
        <f t="shared" ref="M16:M17" si="26">(L16-K16)/K16</f>
        <v>-1</v>
      </c>
      <c r="N16" s="118">
        <f t="shared" si="15"/>
        <v>-6742</v>
      </c>
      <c r="O16" s="53">
        <v>116636</v>
      </c>
      <c r="P16" s="50">
        <v>0</v>
      </c>
      <c r="Q16" s="41">
        <f t="shared" ref="Q16:Q18" si="27">(P16-O16)/O16</f>
        <v>-1</v>
      </c>
      <c r="R16" s="95">
        <f t="shared" si="16"/>
        <v>-116636</v>
      </c>
      <c r="S16" s="51">
        <v>12912</v>
      </c>
      <c r="T16" s="52">
        <v>13871</v>
      </c>
      <c r="U16" s="42">
        <f t="shared" si="17"/>
        <v>7.4271995043370509E-2</v>
      </c>
      <c r="V16" s="118">
        <f t="shared" si="18"/>
        <v>959</v>
      </c>
      <c r="W16" s="28"/>
      <c r="X16" s="89"/>
      <c r="Y16" s="99"/>
      <c r="Z16" s="103"/>
      <c r="AA16" s="113"/>
      <c r="AB16" s="109"/>
      <c r="AC16" s="103"/>
      <c r="AD16" s="113"/>
      <c r="AE16" s="109"/>
      <c r="AF16" s="103"/>
      <c r="AG16" s="113"/>
      <c r="AH16" s="109"/>
    </row>
    <row r="17" spans="1:34" s="8" customFormat="1" ht="13.95" customHeight="1" x14ac:dyDescent="0.3">
      <c r="A17" s="146"/>
      <c r="B17" s="64" t="s">
        <v>4</v>
      </c>
      <c r="C17" s="91">
        <f t="shared" si="19"/>
        <v>335156</v>
      </c>
      <c r="D17" s="91">
        <f t="shared" si="20"/>
        <v>251743</v>
      </c>
      <c r="E17" s="41">
        <f t="shared" si="22"/>
        <v>-0.24887813436131234</v>
      </c>
      <c r="F17" s="95">
        <f t="shared" si="23"/>
        <v>-83413</v>
      </c>
      <c r="G17" s="49">
        <v>152106</v>
      </c>
      <c r="H17" s="50">
        <v>85984</v>
      </c>
      <c r="I17" s="41">
        <f t="shared" si="24"/>
        <v>-0.43471000486502831</v>
      </c>
      <c r="J17" s="95">
        <f t="shared" si="25"/>
        <v>-66122</v>
      </c>
      <c r="K17" s="49">
        <v>48790</v>
      </c>
      <c r="L17" s="50">
        <v>31672</v>
      </c>
      <c r="M17" s="41">
        <f t="shared" si="26"/>
        <v>-0.35085058413609344</v>
      </c>
      <c r="N17" s="95">
        <f t="shared" si="15"/>
        <v>-17118</v>
      </c>
      <c r="O17" s="126">
        <v>116636</v>
      </c>
      <c r="P17" s="52">
        <v>116636</v>
      </c>
      <c r="Q17" s="42">
        <f t="shared" si="27"/>
        <v>0</v>
      </c>
      <c r="R17" s="118">
        <f t="shared" si="16"/>
        <v>0</v>
      </c>
      <c r="S17" s="51">
        <v>17624</v>
      </c>
      <c r="T17" s="52">
        <v>17451</v>
      </c>
      <c r="U17" s="42">
        <f t="shared" si="17"/>
        <v>-9.8161597821152975E-3</v>
      </c>
      <c r="V17" s="118">
        <f t="shared" si="18"/>
        <v>-173</v>
      </c>
      <c r="W17" s="28"/>
      <c r="X17" s="89"/>
      <c r="Y17" s="99"/>
      <c r="Z17" s="103"/>
      <c r="AA17" s="113"/>
      <c r="AB17" s="109"/>
      <c r="AC17" s="103"/>
      <c r="AD17" s="113"/>
      <c r="AE17" s="109"/>
      <c r="AF17" s="103"/>
      <c r="AG17" s="113"/>
      <c r="AH17" s="109"/>
    </row>
    <row r="18" spans="1:34" s="8" customFormat="1" ht="13.95" customHeight="1" x14ac:dyDescent="0.3">
      <c r="A18" s="146"/>
      <c r="B18" s="64" t="s">
        <v>5</v>
      </c>
      <c r="C18" s="91">
        <f t="shared" si="19"/>
        <v>705625</v>
      </c>
      <c r="D18" s="91">
        <f t="shared" si="20"/>
        <v>360497</v>
      </c>
      <c r="E18" s="41">
        <f t="shared" si="22"/>
        <v>-0.48910965456155892</v>
      </c>
      <c r="F18" s="95">
        <f t="shared" si="23"/>
        <v>-345128</v>
      </c>
      <c r="G18" s="49">
        <v>263720</v>
      </c>
      <c r="H18" s="50">
        <v>131573</v>
      </c>
      <c r="I18" s="41">
        <f t="shared" si="24"/>
        <v>-0.50108827544365231</v>
      </c>
      <c r="J18" s="95">
        <f t="shared" si="25"/>
        <v>-132147</v>
      </c>
      <c r="K18" s="49">
        <v>187477</v>
      </c>
      <c r="L18" s="50">
        <v>91307</v>
      </c>
      <c r="M18" s="41">
        <f t="shared" ref="M18:M24" si="28">(L18-K18)/K18</f>
        <v>-0.5129695909364882</v>
      </c>
      <c r="N18" s="95">
        <f t="shared" ref="N18:N24" si="29">L18-K18</f>
        <v>-96170</v>
      </c>
      <c r="O18" s="53">
        <v>233272</v>
      </c>
      <c r="P18" s="50">
        <v>116636</v>
      </c>
      <c r="Q18" s="41">
        <f t="shared" si="27"/>
        <v>-0.5</v>
      </c>
      <c r="R18" s="95">
        <f t="shared" si="16"/>
        <v>-116636</v>
      </c>
      <c r="S18" s="51">
        <v>21156</v>
      </c>
      <c r="T18" s="52">
        <v>20981</v>
      </c>
      <c r="U18" s="42">
        <f t="shared" ref="U18:U22" si="30">(T18-S18)/S18</f>
        <v>-8.2718850444318398E-3</v>
      </c>
      <c r="V18" s="118">
        <f t="shared" si="18"/>
        <v>-175</v>
      </c>
      <c r="W18" s="28"/>
      <c r="X18" s="89"/>
      <c r="Y18" s="99"/>
      <c r="Z18" s="103"/>
      <c r="AA18" s="113"/>
      <c r="AB18" s="109"/>
      <c r="AC18" s="103"/>
      <c r="AD18" s="113"/>
      <c r="AE18" s="109"/>
      <c r="AF18" s="103"/>
      <c r="AG18" s="113"/>
      <c r="AH18" s="109"/>
    </row>
    <row r="19" spans="1:34" s="12" customFormat="1" ht="13.95" customHeight="1" thickBot="1" x14ac:dyDescent="0.35">
      <c r="A19" s="147"/>
      <c r="B19" s="65" t="s">
        <v>26</v>
      </c>
      <c r="C19" s="130">
        <f t="shared" si="19"/>
        <v>1390080</v>
      </c>
      <c r="D19" s="130">
        <f t="shared" si="20"/>
        <v>1390080</v>
      </c>
      <c r="E19" s="42">
        <f t="shared" si="22"/>
        <v>0</v>
      </c>
      <c r="F19" s="118">
        <f t="shared" si="23"/>
        <v>0</v>
      </c>
      <c r="G19" s="51">
        <v>823054</v>
      </c>
      <c r="H19" s="52">
        <v>823054</v>
      </c>
      <c r="I19" s="42">
        <f t="shared" si="24"/>
        <v>0</v>
      </c>
      <c r="J19" s="118">
        <f t="shared" si="25"/>
        <v>0</v>
      </c>
      <c r="K19" s="51">
        <v>277626</v>
      </c>
      <c r="L19" s="52">
        <v>277626</v>
      </c>
      <c r="M19" s="42">
        <f t="shared" si="28"/>
        <v>0</v>
      </c>
      <c r="N19" s="118">
        <f t="shared" si="29"/>
        <v>0</v>
      </c>
      <c r="O19" s="126">
        <v>251724</v>
      </c>
      <c r="P19" s="52">
        <v>251724</v>
      </c>
      <c r="Q19" s="42">
        <f t="shared" ref="Q19" si="31">(P19-O19)/O19</f>
        <v>0</v>
      </c>
      <c r="R19" s="118">
        <f>P19-O19</f>
        <v>0</v>
      </c>
      <c r="S19" s="51">
        <v>37676</v>
      </c>
      <c r="T19" s="52">
        <v>37676</v>
      </c>
      <c r="U19" s="42">
        <f t="shared" si="30"/>
        <v>0</v>
      </c>
      <c r="V19" s="118">
        <f t="shared" si="18"/>
        <v>0</v>
      </c>
      <c r="W19" s="28"/>
      <c r="X19" s="89"/>
      <c r="Y19" s="102"/>
      <c r="Z19" s="103"/>
      <c r="AA19" s="113"/>
      <c r="AB19" s="114"/>
      <c r="AC19" s="103"/>
      <c r="AD19" s="113"/>
      <c r="AE19" s="114"/>
      <c r="AF19" s="103"/>
      <c r="AG19" s="113"/>
      <c r="AH19" s="114"/>
    </row>
    <row r="20" spans="1:34" s="150" customFormat="1" ht="7.2" customHeight="1" thickBot="1" x14ac:dyDescent="0.35">
      <c r="A20" s="148"/>
      <c r="B20" s="149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</row>
    <row r="21" spans="1:34" s="9" customFormat="1" ht="13.95" customHeight="1" x14ac:dyDescent="0.3">
      <c r="A21" s="145" t="s">
        <v>27</v>
      </c>
      <c r="B21" s="63" t="s">
        <v>24</v>
      </c>
      <c r="C21" s="91">
        <f>G21+K21+O21+S21</f>
        <v>2707642</v>
      </c>
      <c r="D21" s="91">
        <f>H21+L21+P21+T21</f>
        <v>472618</v>
      </c>
      <c r="E21" s="41">
        <f t="shared" ref="E21:E22" si="32">(D21-C21)/C21</f>
        <v>-0.82545033649204735</v>
      </c>
      <c r="F21" s="95">
        <f t="shared" ref="F21:F22" si="33">D21-C21</f>
        <v>-2235024</v>
      </c>
      <c r="G21" s="49">
        <v>360037</v>
      </c>
      <c r="H21" s="50">
        <v>264996</v>
      </c>
      <c r="I21" s="41">
        <f>(H21-G21)/G21</f>
        <v>-0.26397564694739706</v>
      </c>
      <c r="J21" s="95">
        <f t="shared" ref="J21" si="34">H21-G21</f>
        <v>-95041</v>
      </c>
      <c r="K21" s="49">
        <v>2343198</v>
      </c>
      <c r="L21" s="50">
        <v>199852</v>
      </c>
      <c r="M21" s="41">
        <f t="shared" si="28"/>
        <v>-0.91470972576794618</v>
      </c>
      <c r="N21" s="95">
        <f t="shared" si="29"/>
        <v>-2143346</v>
      </c>
      <c r="O21" s="123">
        <v>0</v>
      </c>
      <c r="P21" s="124">
        <v>0</v>
      </c>
      <c r="Q21" s="125"/>
      <c r="R21" s="127">
        <f t="shared" ref="R21:R25" si="35">P21-O21</f>
        <v>0</v>
      </c>
      <c r="S21" s="119">
        <v>4407</v>
      </c>
      <c r="T21" s="120">
        <v>7770</v>
      </c>
      <c r="U21" s="121">
        <f t="shared" si="30"/>
        <v>0.76310415248468344</v>
      </c>
      <c r="V21" s="122">
        <f t="shared" ref="V21:V26" si="36">T21-S21</f>
        <v>3363</v>
      </c>
      <c r="W21" s="28"/>
      <c r="X21" s="88"/>
      <c r="Y21" s="101"/>
      <c r="Z21" s="103"/>
      <c r="AA21" s="111"/>
      <c r="AB21" s="112"/>
      <c r="AC21" s="103"/>
      <c r="AD21" s="111"/>
      <c r="AE21" s="112"/>
      <c r="AF21" s="103"/>
      <c r="AG21" s="111"/>
      <c r="AH21" s="112"/>
    </row>
    <row r="22" spans="1:34" s="8" customFormat="1" ht="13.95" customHeight="1" x14ac:dyDescent="0.3">
      <c r="A22" s="146"/>
      <c r="B22" s="64" t="s">
        <v>3</v>
      </c>
      <c r="C22" s="91">
        <f t="shared" ref="C22:C26" si="37">G22+K22+O22+S22</f>
        <v>7112382</v>
      </c>
      <c r="D22" s="91">
        <f t="shared" ref="D22:D26" si="38">H22+L22+P22+T22</f>
        <v>1387984</v>
      </c>
      <c r="E22" s="41">
        <f t="shared" si="32"/>
        <v>-0.80484962703071905</v>
      </c>
      <c r="F22" s="95">
        <f t="shared" si="33"/>
        <v>-5724398</v>
      </c>
      <c r="G22" s="49">
        <v>985867</v>
      </c>
      <c r="H22" s="50">
        <v>469847</v>
      </c>
      <c r="I22" s="41">
        <f t="shared" ref="I22" si="39">(H22-G22)/G22</f>
        <v>-0.52341745894730218</v>
      </c>
      <c r="J22" s="95">
        <f>H22-G22</f>
        <v>-516020</v>
      </c>
      <c r="K22" s="49">
        <v>6113780</v>
      </c>
      <c r="L22" s="50">
        <v>897725</v>
      </c>
      <c r="M22" s="41">
        <f t="shared" si="28"/>
        <v>-0.85316367288322448</v>
      </c>
      <c r="N22" s="95">
        <f t="shared" si="29"/>
        <v>-5216055</v>
      </c>
      <c r="O22" s="123">
        <v>0</v>
      </c>
      <c r="P22" s="124">
        <v>0</v>
      </c>
      <c r="Q22" s="125"/>
      <c r="R22" s="127">
        <f t="shared" si="35"/>
        <v>0</v>
      </c>
      <c r="S22" s="119">
        <v>12735</v>
      </c>
      <c r="T22" s="120">
        <v>20412</v>
      </c>
      <c r="U22" s="121">
        <f t="shared" si="30"/>
        <v>0.60282685512367495</v>
      </c>
      <c r="V22" s="122">
        <f t="shared" si="36"/>
        <v>7677</v>
      </c>
      <c r="W22" s="28"/>
      <c r="X22" s="89"/>
      <c r="Y22" s="99"/>
      <c r="Z22" s="103"/>
      <c r="AA22" s="113"/>
      <c r="AB22" s="109"/>
      <c r="AC22" s="103"/>
      <c r="AD22" s="113"/>
      <c r="AE22" s="109"/>
      <c r="AF22" s="103"/>
      <c r="AG22" s="113"/>
      <c r="AH22" s="109"/>
    </row>
    <row r="23" spans="1:34" s="8" customFormat="1" ht="13.95" customHeight="1" x14ac:dyDescent="0.3">
      <c r="A23" s="146"/>
      <c r="B23" s="64" t="s">
        <v>25</v>
      </c>
      <c r="C23" s="91">
        <f t="shared" si="37"/>
        <v>10618324</v>
      </c>
      <c r="D23" s="91">
        <f t="shared" si="38"/>
        <v>3122908</v>
      </c>
      <c r="E23" s="41">
        <f t="shared" ref="E23:E25" si="40">(D23-C23)/C23</f>
        <v>-0.70589445189278455</v>
      </c>
      <c r="F23" s="95">
        <f t="shared" ref="F23:F25" si="41">D23-C23</f>
        <v>-7495416</v>
      </c>
      <c r="G23" s="49">
        <v>1976025</v>
      </c>
      <c r="H23" s="50">
        <v>1093223</v>
      </c>
      <c r="I23" s="41">
        <f t="shared" ref="I23:I24" si="42">(H23-G23)/G23</f>
        <v>-0.44675649346541668</v>
      </c>
      <c r="J23" s="95">
        <f t="shared" ref="J23:J24" si="43">H23-G23</f>
        <v>-882802</v>
      </c>
      <c r="K23" s="49">
        <v>8607481</v>
      </c>
      <c r="L23" s="50">
        <v>1988476</v>
      </c>
      <c r="M23" s="41">
        <f t="shared" si="28"/>
        <v>-0.76898281855051442</v>
      </c>
      <c r="N23" s="95">
        <f t="shared" si="29"/>
        <v>-6619005</v>
      </c>
      <c r="O23" s="123">
        <v>0</v>
      </c>
      <c r="P23" s="124">
        <v>0</v>
      </c>
      <c r="Q23" s="125"/>
      <c r="R23" s="127">
        <f t="shared" si="35"/>
        <v>0</v>
      </c>
      <c r="S23" s="119">
        <v>34818</v>
      </c>
      <c r="T23" s="120">
        <v>41209</v>
      </c>
      <c r="U23" s="121">
        <f t="shared" ref="U23:U32" si="44">(T23-S23)/S23</f>
        <v>0.18355448331322879</v>
      </c>
      <c r="V23" s="122">
        <f t="shared" si="36"/>
        <v>6391</v>
      </c>
      <c r="W23" s="28"/>
      <c r="X23" s="89"/>
      <c r="Y23" s="99"/>
      <c r="Z23" s="103"/>
      <c r="AA23" s="113"/>
      <c r="AB23" s="109"/>
      <c r="AC23" s="103"/>
      <c r="AD23" s="113"/>
      <c r="AE23" s="109"/>
      <c r="AF23" s="103"/>
      <c r="AG23" s="113"/>
      <c r="AH23" s="109"/>
    </row>
    <row r="24" spans="1:34" s="8" customFormat="1" ht="13.95" customHeight="1" x14ac:dyDescent="0.3">
      <c r="A24" s="146"/>
      <c r="B24" s="64" t="s">
        <v>4</v>
      </c>
      <c r="C24" s="91">
        <f t="shared" si="37"/>
        <v>18825019</v>
      </c>
      <c r="D24" s="91">
        <f t="shared" si="38"/>
        <v>13108972</v>
      </c>
      <c r="E24" s="41">
        <f t="shared" si="40"/>
        <v>-0.30364096843673838</v>
      </c>
      <c r="F24" s="95">
        <f t="shared" si="41"/>
        <v>-5716047</v>
      </c>
      <c r="G24" s="49">
        <f>163751+3765399</f>
        <v>3929150</v>
      </c>
      <c r="H24" s="50">
        <f>141435+3164241</f>
        <v>3305676</v>
      </c>
      <c r="I24" s="41">
        <f t="shared" si="42"/>
        <v>-0.15867910362292098</v>
      </c>
      <c r="J24" s="95">
        <f t="shared" si="43"/>
        <v>-623474</v>
      </c>
      <c r="K24" s="49">
        <v>14638031</v>
      </c>
      <c r="L24" s="50">
        <v>9489024</v>
      </c>
      <c r="M24" s="41">
        <f t="shared" si="28"/>
        <v>-0.35175543759949685</v>
      </c>
      <c r="N24" s="95">
        <f t="shared" si="29"/>
        <v>-5149007</v>
      </c>
      <c r="O24" s="128">
        <v>202907</v>
      </c>
      <c r="P24" s="120">
        <v>256242</v>
      </c>
      <c r="Q24" s="121">
        <f t="shared" ref="Q24:Q25" si="45">(P24-O24)/O24</f>
        <v>0.26285441113416491</v>
      </c>
      <c r="R24" s="122">
        <f t="shared" si="35"/>
        <v>53335</v>
      </c>
      <c r="S24" s="119">
        <v>54931</v>
      </c>
      <c r="T24" s="120">
        <v>58030</v>
      </c>
      <c r="U24" s="121">
        <f t="shared" si="44"/>
        <v>5.6416231271959369E-2</v>
      </c>
      <c r="V24" s="122">
        <f t="shared" si="36"/>
        <v>3099</v>
      </c>
      <c r="W24" s="28"/>
      <c r="X24" s="89"/>
      <c r="Y24" s="99"/>
      <c r="Z24" s="103"/>
      <c r="AA24" s="113"/>
      <c r="AB24" s="109"/>
      <c r="AC24" s="103"/>
      <c r="AD24" s="113"/>
      <c r="AE24" s="109"/>
      <c r="AF24" s="103"/>
      <c r="AG24" s="113"/>
      <c r="AH24" s="109"/>
    </row>
    <row r="25" spans="1:34" s="8" customFormat="1" ht="13.95" customHeight="1" x14ac:dyDescent="0.3">
      <c r="A25" s="146"/>
      <c r="B25" s="64" t="s">
        <v>5</v>
      </c>
      <c r="C25" s="91">
        <f t="shared" si="37"/>
        <v>28646682</v>
      </c>
      <c r="D25" s="91">
        <f t="shared" si="38"/>
        <v>18524114</v>
      </c>
      <c r="E25" s="41">
        <f t="shared" si="40"/>
        <v>-0.35335917786220405</v>
      </c>
      <c r="F25" s="95">
        <f t="shared" si="41"/>
        <v>-10122568</v>
      </c>
      <c r="G25" s="49">
        <f>222037+5211014</f>
        <v>5433051</v>
      </c>
      <c r="H25" s="50">
        <f>219388+4146849</f>
        <v>4366237</v>
      </c>
      <c r="I25" s="41">
        <f t="shared" ref="I25:I26" si="46">(H25-G25)/G25</f>
        <v>-0.19635633827107457</v>
      </c>
      <c r="J25" s="95">
        <f t="shared" ref="J25:J28" si="47">H25-G25</f>
        <v>-1066814</v>
      </c>
      <c r="K25" s="49">
        <v>22783018</v>
      </c>
      <c r="L25" s="50">
        <v>13575538</v>
      </c>
      <c r="M25" s="41">
        <f t="shared" ref="M25:M29" si="48">(L25-K25)/K25</f>
        <v>-0.40413785390504453</v>
      </c>
      <c r="N25" s="95">
        <f t="shared" ref="N25:N29" si="49">L25-K25</f>
        <v>-9207480</v>
      </c>
      <c r="O25" s="128">
        <v>367535</v>
      </c>
      <c r="P25" s="120">
        <v>517632</v>
      </c>
      <c r="Q25" s="121">
        <f t="shared" si="45"/>
        <v>0.4083883167589481</v>
      </c>
      <c r="R25" s="122">
        <f t="shared" si="35"/>
        <v>150097</v>
      </c>
      <c r="S25" s="119">
        <v>63078</v>
      </c>
      <c r="T25" s="120">
        <v>64707</v>
      </c>
      <c r="U25" s="121">
        <f t="shared" si="44"/>
        <v>2.5825168838580805E-2</v>
      </c>
      <c r="V25" s="122">
        <f t="shared" si="36"/>
        <v>1629</v>
      </c>
      <c r="W25" s="28"/>
      <c r="X25" s="89"/>
      <c r="Y25" s="99"/>
      <c r="Z25" s="103"/>
      <c r="AA25" s="113"/>
      <c r="AB25" s="109"/>
      <c r="AC25" s="103"/>
      <c r="AD25" s="113"/>
      <c r="AE25" s="109"/>
      <c r="AF25" s="103"/>
      <c r="AG25" s="113"/>
      <c r="AH25" s="109"/>
    </row>
    <row r="26" spans="1:34" s="12" customFormat="1" ht="13.95" customHeight="1" thickBot="1" x14ac:dyDescent="0.35">
      <c r="A26" s="147"/>
      <c r="B26" s="65" t="s">
        <v>26</v>
      </c>
      <c r="C26" s="130">
        <f t="shared" si="37"/>
        <v>39919521</v>
      </c>
      <c r="D26" s="130">
        <f t="shared" si="38"/>
        <v>39919521</v>
      </c>
      <c r="E26" s="42">
        <f t="shared" ref="E26:E29" si="50">(D26-C26)/C26</f>
        <v>0</v>
      </c>
      <c r="F26" s="118">
        <f t="shared" ref="F26:F29" si="51">D26-C26</f>
        <v>0</v>
      </c>
      <c r="G26" s="51">
        <f>327502+9740386</f>
        <v>10067888</v>
      </c>
      <c r="H26" s="52">
        <v>10067888</v>
      </c>
      <c r="I26" s="42">
        <f t="shared" si="46"/>
        <v>0</v>
      </c>
      <c r="J26" s="118">
        <f t="shared" si="47"/>
        <v>0</v>
      </c>
      <c r="K26" s="51">
        <v>29079432</v>
      </c>
      <c r="L26" s="52">
        <v>29079432</v>
      </c>
      <c r="M26" s="42">
        <f t="shared" si="48"/>
        <v>0</v>
      </c>
      <c r="N26" s="118">
        <f t="shared" si="49"/>
        <v>0</v>
      </c>
      <c r="O26" s="126">
        <v>667043</v>
      </c>
      <c r="P26" s="52">
        <v>667043</v>
      </c>
      <c r="Q26" s="42">
        <f t="shared" ref="Q26" si="52">(P26-O26)/O26</f>
        <v>0</v>
      </c>
      <c r="R26" s="118">
        <f>P26-O26</f>
        <v>0</v>
      </c>
      <c r="S26" s="51">
        <v>105158</v>
      </c>
      <c r="T26" s="52">
        <v>105158</v>
      </c>
      <c r="U26" s="42">
        <f t="shared" si="44"/>
        <v>0</v>
      </c>
      <c r="V26" s="118">
        <f t="shared" si="36"/>
        <v>0</v>
      </c>
      <c r="W26" s="28"/>
      <c r="X26" s="89"/>
      <c r="Y26" s="102"/>
      <c r="Z26" s="103"/>
      <c r="AA26" s="113"/>
      <c r="AB26" s="114"/>
      <c r="AC26" s="103"/>
      <c r="AD26" s="113"/>
      <c r="AE26" s="114"/>
      <c r="AF26" s="103"/>
      <c r="AG26" s="113"/>
      <c r="AH26" s="114"/>
    </row>
    <row r="27" spans="1:34" s="150" customFormat="1" ht="7.2" customHeight="1" thickBot="1" x14ac:dyDescent="0.35">
      <c r="A27" s="148"/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</row>
    <row r="28" spans="1:34" s="9" customFormat="1" ht="13.95" customHeight="1" x14ac:dyDescent="0.3">
      <c r="A28" s="145" t="s">
        <v>16</v>
      </c>
      <c r="B28" s="63" t="s">
        <v>24</v>
      </c>
      <c r="C28" s="49">
        <f>C7+C14+C21</f>
        <v>2880878</v>
      </c>
      <c r="D28" s="49">
        <f>D7+D14+D21</f>
        <v>535447</v>
      </c>
      <c r="E28" s="41">
        <f t="shared" si="50"/>
        <v>-0.81413756500622381</v>
      </c>
      <c r="F28" s="95">
        <f t="shared" si="51"/>
        <v>-2345431</v>
      </c>
      <c r="G28" s="49">
        <f>G7+G14+G21</f>
        <v>449880</v>
      </c>
      <c r="H28" s="49">
        <f>H7+H14+H21</f>
        <v>321646</v>
      </c>
      <c r="I28" s="41">
        <f>(H28-G28)/G28</f>
        <v>-0.28504045523250643</v>
      </c>
      <c r="J28" s="95">
        <f t="shared" si="47"/>
        <v>-128234</v>
      </c>
      <c r="K28" s="49">
        <f>K7+K14+K21</f>
        <v>2421808</v>
      </c>
      <c r="L28" s="49">
        <f>L7+L14+L21</f>
        <v>199852</v>
      </c>
      <c r="M28" s="41">
        <f t="shared" si="48"/>
        <v>-0.91747818158995265</v>
      </c>
      <c r="N28" s="95">
        <f t="shared" si="49"/>
        <v>-2221956</v>
      </c>
      <c r="O28" s="129">
        <f>O7+O14+O21</f>
        <v>0</v>
      </c>
      <c r="P28" s="129">
        <f>P7+P14+P21</f>
        <v>0</v>
      </c>
      <c r="Q28" s="125"/>
      <c r="R28" s="127">
        <f t="shared" ref="R28:R32" si="53">P28-O28</f>
        <v>0</v>
      </c>
      <c r="S28" s="119">
        <f>S7+S14+S21</f>
        <v>9190</v>
      </c>
      <c r="T28" s="119">
        <f>T7+T14+T21</f>
        <v>13949</v>
      </c>
      <c r="U28" s="121">
        <f t="shared" si="44"/>
        <v>0.5178454842219804</v>
      </c>
      <c r="V28" s="122">
        <f t="shared" ref="V28:V33" si="54">T28-S28</f>
        <v>4759</v>
      </c>
      <c r="W28" s="136" t="s">
        <v>44</v>
      </c>
      <c r="X28" s="137">
        <v>2.2000000000000002</v>
      </c>
      <c r="Y28" s="138">
        <v>17696915.968727075</v>
      </c>
      <c r="Z28" s="136" t="s">
        <v>45</v>
      </c>
      <c r="AA28" s="137">
        <v>1.5</v>
      </c>
      <c r="AB28" s="138">
        <v>10401495.799613636</v>
      </c>
      <c r="AC28" s="136" t="s">
        <v>46</v>
      </c>
      <c r="AD28" s="137">
        <v>1.1000000000000001</v>
      </c>
      <c r="AE28" s="138">
        <v>1553037.8152500931</v>
      </c>
      <c r="AF28" s="139" t="s">
        <v>47</v>
      </c>
      <c r="AG28" s="140">
        <v>0.73</v>
      </c>
      <c r="AH28" s="141">
        <v>-5742382.3538633436</v>
      </c>
    </row>
    <row r="29" spans="1:34" s="8" customFormat="1" ht="13.95" customHeight="1" x14ac:dyDescent="0.3">
      <c r="A29" s="146"/>
      <c r="B29" s="64" t="s">
        <v>3</v>
      </c>
      <c r="C29" s="49">
        <f t="shared" ref="C29:D29" si="55">C8+C15+C22</f>
        <v>7355095</v>
      </c>
      <c r="D29" s="49">
        <f t="shared" si="55"/>
        <v>1469909</v>
      </c>
      <c r="E29" s="41">
        <f t="shared" si="50"/>
        <v>-0.80015091579374564</v>
      </c>
      <c r="F29" s="95">
        <f t="shared" si="51"/>
        <v>-5885186</v>
      </c>
      <c r="G29" s="49">
        <f t="shared" ref="G29:H29" si="56">G8+G15+G22</f>
        <v>1143172</v>
      </c>
      <c r="H29" s="49">
        <f t="shared" si="56"/>
        <v>542427</v>
      </c>
      <c r="I29" s="41">
        <f t="shared" ref="I29" si="57">(H29-G29)/G29</f>
        <v>-0.52550709779455762</v>
      </c>
      <c r="J29" s="95">
        <f>H29-G29</f>
        <v>-600745</v>
      </c>
      <c r="K29" s="49">
        <f t="shared" ref="K29:L29" si="58">K8+K15+K22</f>
        <v>6192390</v>
      </c>
      <c r="L29" s="49">
        <f t="shared" si="58"/>
        <v>897725</v>
      </c>
      <c r="M29" s="41">
        <f t="shared" si="48"/>
        <v>-0.85502770335847711</v>
      </c>
      <c r="N29" s="95">
        <f t="shared" si="49"/>
        <v>-5294665</v>
      </c>
      <c r="O29" s="129">
        <f t="shared" ref="O29:P33" si="59">O8+O15+O22</f>
        <v>0</v>
      </c>
      <c r="P29" s="129">
        <f t="shared" si="59"/>
        <v>0</v>
      </c>
      <c r="Q29" s="125"/>
      <c r="R29" s="127">
        <f t="shared" si="53"/>
        <v>0</v>
      </c>
      <c r="S29" s="119">
        <f t="shared" ref="S29:T33" si="60">S8+S15+S22</f>
        <v>19533</v>
      </c>
      <c r="T29" s="119">
        <f t="shared" si="60"/>
        <v>29757</v>
      </c>
      <c r="U29" s="121">
        <f t="shared" si="44"/>
        <v>0.52342190139763478</v>
      </c>
      <c r="V29" s="122">
        <f t="shared" si="54"/>
        <v>10224</v>
      </c>
      <c r="W29" s="28"/>
      <c r="X29" s="89"/>
      <c r="Y29" s="99"/>
      <c r="Z29" s="103"/>
      <c r="AA29" s="113"/>
      <c r="AB29" s="109"/>
      <c r="AC29" s="103"/>
      <c r="AD29" s="113"/>
      <c r="AE29" s="109"/>
      <c r="AF29" s="103"/>
      <c r="AG29" s="113"/>
      <c r="AH29" s="109"/>
    </row>
    <row r="30" spans="1:34" s="8" customFormat="1" ht="13.95" customHeight="1" x14ac:dyDescent="0.3">
      <c r="A30" s="146"/>
      <c r="B30" s="64" t="s">
        <v>25</v>
      </c>
      <c r="C30" s="49">
        <f t="shared" ref="C30:D30" si="61">C9+C16+C23</f>
        <v>11070195</v>
      </c>
      <c r="D30" s="49">
        <f t="shared" si="61"/>
        <v>3394923</v>
      </c>
      <c r="E30" s="41">
        <f t="shared" ref="E30:E32" si="62">(D30-C30)/C30</f>
        <v>-0.69332762431014083</v>
      </c>
      <c r="F30" s="95">
        <f t="shared" ref="F30:F32" si="63">D30-C30</f>
        <v>-7675272</v>
      </c>
      <c r="G30" s="49">
        <f t="shared" ref="G30:H30" si="64">G9+G16+G23</f>
        <v>2199176</v>
      </c>
      <c r="H30" s="49">
        <f t="shared" si="64"/>
        <v>1258144</v>
      </c>
      <c r="I30" s="41">
        <f t="shared" ref="I30:I31" si="65">(H30-G30)/G30</f>
        <v>-0.42790208696348087</v>
      </c>
      <c r="J30" s="95">
        <f t="shared" ref="J30:J31" si="66">H30-G30</f>
        <v>-941032</v>
      </c>
      <c r="K30" s="49">
        <f t="shared" ref="K30:L30" si="67">K9+K16+K23</f>
        <v>8706274</v>
      </c>
      <c r="L30" s="49">
        <f t="shared" si="67"/>
        <v>2080527</v>
      </c>
      <c r="M30" s="41">
        <f t="shared" ref="M30:M31" si="68">(L30-K30)/K30</f>
        <v>-0.76103129765959587</v>
      </c>
      <c r="N30" s="95">
        <f t="shared" ref="N30:N31" si="69">L30-K30</f>
        <v>-6625747</v>
      </c>
      <c r="O30" s="49">
        <f t="shared" si="59"/>
        <v>116636</v>
      </c>
      <c r="P30" s="49">
        <f t="shared" si="59"/>
        <v>0</v>
      </c>
      <c r="Q30" s="41">
        <f t="shared" ref="Q30:Q32" si="70">(P30-O30)/O30</f>
        <v>-1</v>
      </c>
      <c r="R30" s="95">
        <f t="shared" si="53"/>
        <v>-116636</v>
      </c>
      <c r="S30" s="119">
        <f t="shared" si="60"/>
        <v>48109</v>
      </c>
      <c r="T30" s="119">
        <f t="shared" si="60"/>
        <v>56252</v>
      </c>
      <c r="U30" s="121">
        <f t="shared" si="44"/>
        <v>0.16926146874805131</v>
      </c>
      <c r="V30" s="122">
        <f t="shared" si="54"/>
        <v>8143</v>
      </c>
      <c r="W30" s="28"/>
      <c r="X30" s="89"/>
      <c r="Y30" s="99"/>
      <c r="Z30" s="103"/>
      <c r="AA30" s="113"/>
      <c r="AB30" s="109"/>
      <c r="AC30" s="103"/>
      <c r="AD30" s="113"/>
      <c r="AE30" s="109"/>
      <c r="AF30" s="103"/>
      <c r="AG30" s="113"/>
      <c r="AH30" s="109"/>
    </row>
    <row r="31" spans="1:34" s="8" customFormat="1" ht="13.95" customHeight="1" x14ac:dyDescent="0.3">
      <c r="A31" s="146"/>
      <c r="B31" s="64" t="s">
        <v>4</v>
      </c>
      <c r="C31" s="49">
        <f t="shared" ref="C31:D31" si="71">C10+C17+C24</f>
        <v>20621060</v>
      </c>
      <c r="D31" s="49">
        <f t="shared" si="71"/>
        <v>13772593</v>
      </c>
      <c r="E31" s="41">
        <f t="shared" si="62"/>
        <v>-0.33211032798507933</v>
      </c>
      <c r="F31" s="95">
        <f t="shared" si="63"/>
        <v>-6848467</v>
      </c>
      <c r="G31" s="49">
        <f t="shared" ref="G31:H31" si="72">G10+G17+G24</f>
        <v>4765169</v>
      </c>
      <c r="H31" s="49">
        <f t="shared" si="72"/>
        <v>3555520</v>
      </c>
      <c r="I31" s="41">
        <f t="shared" si="65"/>
        <v>-0.25385227680277445</v>
      </c>
      <c r="J31" s="95">
        <f t="shared" si="66"/>
        <v>-1209649</v>
      </c>
      <c r="K31" s="49">
        <f t="shared" ref="K31:L31" si="73">K10+K17+K24</f>
        <v>15401326</v>
      </c>
      <c r="L31" s="49">
        <f t="shared" si="73"/>
        <v>9764607</v>
      </c>
      <c r="M31" s="41">
        <f t="shared" si="68"/>
        <v>-0.36598920118955991</v>
      </c>
      <c r="N31" s="95">
        <f t="shared" si="69"/>
        <v>-5636719</v>
      </c>
      <c r="O31" s="51">
        <f t="shared" si="59"/>
        <v>378215</v>
      </c>
      <c r="P31" s="51">
        <f t="shared" si="59"/>
        <v>372878</v>
      </c>
      <c r="Q31" s="42">
        <f t="shared" si="70"/>
        <v>-1.4111021508930106E-2</v>
      </c>
      <c r="R31" s="118">
        <f t="shared" si="53"/>
        <v>-5337</v>
      </c>
      <c r="S31" s="119">
        <f t="shared" si="60"/>
        <v>76350</v>
      </c>
      <c r="T31" s="119">
        <f t="shared" si="60"/>
        <v>79588</v>
      </c>
      <c r="U31" s="121">
        <f t="shared" si="44"/>
        <v>4.240995415848068E-2</v>
      </c>
      <c r="V31" s="122">
        <f t="shared" si="54"/>
        <v>3238</v>
      </c>
      <c r="W31" s="28"/>
      <c r="X31" s="89"/>
      <c r="Y31" s="99"/>
      <c r="Z31" s="103"/>
      <c r="AA31" s="113"/>
      <c r="AB31" s="109"/>
      <c r="AC31" s="103"/>
      <c r="AD31" s="113"/>
      <c r="AE31" s="109"/>
      <c r="AF31" s="103"/>
      <c r="AG31" s="113"/>
      <c r="AH31" s="109"/>
    </row>
    <row r="32" spans="1:34" s="8" customFormat="1" ht="13.95" customHeight="1" x14ac:dyDescent="0.3">
      <c r="A32" s="146"/>
      <c r="B32" s="64" t="s">
        <v>5</v>
      </c>
      <c r="C32" s="49">
        <f t="shared" ref="C32:D32" si="74">C11+C18+C25</f>
        <v>31651377</v>
      </c>
      <c r="D32" s="49">
        <f t="shared" si="74"/>
        <v>19533157</v>
      </c>
      <c r="E32" s="41">
        <f t="shared" si="62"/>
        <v>-0.38286549112855345</v>
      </c>
      <c r="F32" s="95">
        <f t="shared" si="63"/>
        <v>-12118220</v>
      </c>
      <c r="G32" s="49">
        <f t="shared" ref="G32:H32" si="75">G11+G18+G25</f>
        <v>6920234</v>
      </c>
      <c r="H32" s="49">
        <f t="shared" si="75"/>
        <v>4817981</v>
      </c>
      <c r="I32" s="41">
        <f t="shared" ref="I32:I33" si="76">(H32-G32)/G32</f>
        <v>-0.30378351367887269</v>
      </c>
      <c r="J32" s="95">
        <f t="shared" ref="J32:J33" si="77">H32-G32</f>
        <v>-2102253</v>
      </c>
      <c r="K32" s="49">
        <f t="shared" ref="K32:L32" si="78">K11+K18+K25</f>
        <v>23981847</v>
      </c>
      <c r="L32" s="49">
        <f t="shared" si="78"/>
        <v>13928905</v>
      </c>
      <c r="M32" s="41">
        <f t="shared" ref="M32:M33" si="79">(L32-K32)/K32</f>
        <v>-0.41918964790326618</v>
      </c>
      <c r="N32" s="95">
        <f t="shared" ref="N32:N33" si="80">L32-K32</f>
        <v>-10052942</v>
      </c>
      <c r="O32" s="119">
        <f t="shared" si="59"/>
        <v>659479</v>
      </c>
      <c r="P32" s="119">
        <f t="shared" si="59"/>
        <v>692940</v>
      </c>
      <c r="Q32" s="121">
        <f t="shared" si="70"/>
        <v>5.0738537542514624E-2</v>
      </c>
      <c r="R32" s="122">
        <f t="shared" si="53"/>
        <v>33461</v>
      </c>
      <c r="S32" s="119">
        <f t="shared" si="60"/>
        <v>89817</v>
      </c>
      <c r="T32" s="119">
        <f t="shared" si="60"/>
        <v>93331</v>
      </c>
      <c r="U32" s="121">
        <f t="shared" si="44"/>
        <v>3.9123996570805078E-2</v>
      </c>
      <c r="V32" s="122">
        <f t="shared" si="54"/>
        <v>3514</v>
      </c>
      <c r="W32" s="28"/>
      <c r="X32" s="89"/>
      <c r="Y32" s="99"/>
      <c r="Z32" s="103"/>
      <c r="AA32" s="113"/>
      <c r="AB32" s="109"/>
      <c r="AC32" s="103"/>
      <c r="AD32" s="113"/>
      <c r="AE32" s="109"/>
      <c r="AF32" s="103"/>
      <c r="AG32" s="113"/>
      <c r="AH32" s="109"/>
    </row>
    <row r="33" spans="1:34" s="12" customFormat="1" ht="13.95" customHeight="1" thickBot="1" x14ac:dyDescent="0.35">
      <c r="A33" s="147"/>
      <c r="B33" s="65" t="s">
        <v>26</v>
      </c>
      <c r="C33" s="51">
        <f t="shared" ref="C33:D33" si="81">C12+C19+C26</f>
        <v>45382143</v>
      </c>
      <c r="D33" s="51">
        <f t="shared" si="81"/>
        <v>45382143</v>
      </c>
      <c r="E33" s="42">
        <f t="shared" ref="E33" si="82">(D33-C33)/C33</f>
        <v>0</v>
      </c>
      <c r="F33" s="118">
        <f t="shared" ref="F33" si="83">D33-C33</f>
        <v>0</v>
      </c>
      <c r="G33" s="51">
        <f t="shared" ref="G33:H33" si="84">G12+G19+G26</f>
        <v>13238181</v>
      </c>
      <c r="H33" s="51">
        <f t="shared" si="84"/>
        <v>13238181</v>
      </c>
      <c r="I33" s="42">
        <f t="shared" si="76"/>
        <v>0</v>
      </c>
      <c r="J33" s="118">
        <f t="shared" si="77"/>
        <v>0</v>
      </c>
      <c r="K33" s="51">
        <f t="shared" ref="K33:L33" si="85">K12+K19+K26</f>
        <v>30920346</v>
      </c>
      <c r="L33" s="51">
        <f t="shared" si="85"/>
        <v>30920346</v>
      </c>
      <c r="M33" s="42">
        <f t="shared" si="79"/>
        <v>0</v>
      </c>
      <c r="N33" s="118">
        <f t="shared" si="80"/>
        <v>0</v>
      </c>
      <c r="O33" s="51">
        <f t="shared" si="59"/>
        <v>1065660</v>
      </c>
      <c r="P33" s="51">
        <f t="shared" si="59"/>
        <v>1065660</v>
      </c>
      <c r="Q33" s="42">
        <f t="shared" ref="Q33" si="86">(P33-O33)/O33</f>
        <v>0</v>
      </c>
      <c r="R33" s="118">
        <f>P33-O33</f>
        <v>0</v>
      </c>
      <c r="S33" s="51">
        <f t="shared" si="60"/>
        <v>157956</v>
      </c>
      <c r="T33" s="51">
        <f>T12+T19+T26</f>
        <v>157956</v>
      </c>
      <c r="U33" s="42">
        <f t="shared" ref="U33" si="87">(T33-S33)/S33</f>
        <v>0</v>
      </c>
      <c r="V33" s="118">
        <f t="shared" si="54"/>
        <v>0</v>
      </c>
      <c r="W33" s="28"/>
      <c r="X33" s="89"/>
      <c r="Y33" s="102"/>
      <c r="Z33" s="103"/>
      <c r="AA33" s="113"/>
      <c r="AB33" s="114"/>
      <c r="AC33" s="103"/>
      <c r="AD33" s="113"/>
      <c r="AE33" s="114"/>
      <c r="AF33" s="103"/>
      <c r="AG33" s="113"/>
      <c r="AH33" s="114"/>
    </row>
  </sheetData>
  <mergeCells count="12">
    <mergeCell ref="A7:A12"/>
    <mergeCell ref="W1:Y1"/>
    <mergeCell ref="A14:A19"/>
    <mergeCell ref="A21:A26"/>
    <mergeCell ref="A28:A33"/>
    <mergeCell ref="A13:XFD13"/>
    <mergeCell ref="A20:XFD20"/>
    <mergeCell ref="A27:XFD27"/>
    <mergeCell ref="AC1:AE1"/>
    <mergeCell ref="AF1:AH1"/>
    <mergeCell ref="Z1:AB1"/>
    <mergeCell ref="A3:A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5BDA1-7E30-4733-89A6-FF89A300F705}">
  <sheetPr>
    <tabColor rgb="FF92D050"/>
  </sheetPr>
  <dimension ref="A1:R32"/>
  <sheetViews>
    <sheetView workbookViewId="0">
      <pane xSplit="2" ySplit="1" topLeftCell="C6" activePane="bottomRight" state="frozen"/>
      <selection pane="topRight" activeCell="C1" sqref="C1"/>
      <selection pane="bottomLeft" activeCell="A2" sqref="A2"/>
      <selection pane="bottomRight" activeCell="B10" sqref="A10:XFD10"/>
    </sheetView>
  </sheetViews>
  <sheetFormatPr baseColWidth="10" defaultRowHeight="14.4" x14ac:dyDescent="0.3"/>
  <cols>
    <col min="1" max="1" width="15.33203125" customWidth="1"/>
    <col min="3" max="3" width="10.6640625" style="70" customWidth="1"/>
    <col min="4" max="6" width="10.6640625" customWidth="1"/>
    <col min="7" max="7" width="10.6640625" style="70" customWidth="1"/>
    <col min="8" max="10" width="10.6640625" customWidth="1"/>
    <col min="11" max="11" width="10.6640625" style="70" customWidth="1"/>
    <col min="12" max="13" width="10.6640625" customWidth="1"/>
    <col min="14" max="14" width="10.6640625" style="71" customWidth="1"/>
    <col min="15" max="17" width="10.6640625" customWidth="1"/>
    <col min="18" max="18" width="10.6640625" style="71" customWidth="1"/>
  </cols>
  <sheetData>
    <row r="1" spans="1:18" ht="58.2" thickBot="1" x14ac:dyDescent="0.35">
      <c r="A1" s="16" t="s">
        <v>21</v>
      </c>
      <c r="B1" s="23" t="s">
        <v>1</v>
      </c>
      <c r="C1" s="16" t="s">
        <v>14</v>
      </c>
      <c r="D1" s="17" t="s">
        <v>29</v>
      </c>
      <c r="E1" s="17" t="s">
        <v>2</v>
      </c>
      <c r="F1" s="23" t="s">
        <v>18</v>
      </c>
      <c r="G1" s="16" t="s">
        <v>11</v>
      </c>
      <c r="H1" s="17" t="s">
        <v>28</v>
      </c>
      <c r="I1" s="17" t="s">
        <v>2</v>
      </c>
      <c r="J1" s="23" t="s">
        <v>18</v>
      </c>
      <c r="K1" s="16" t="s">
        <v>12</v>
      </c>
      <c r="L1" s="17" t="s">
        <v>30</v>
      </c>
      <c r="M1" s="17" t="s">
        <v>2</v>
      </c>
      <c r="N1" s="18" t="s">
        <v>18</v>
      </c>
      <c r="O1" s="66" t="s">
        <v>13</v>
      </c>
      <c r="P1" s="17" t="s">
        <v>31</v>
      </c>
      <c r="Q1" s="23" t="s">
        <v>2</v>
      </c>
      <c r="R1" s="18" t="s">
        <v>18</v>
      </c>
    </row>
    <row r="2" spans="1:18" ht="15" hidden="1" thickBot="1" x14ac:dyDescent="0.35">
      <c r="A2" s="145" t="s">
        <v>7</v>
      </c>
      <c r="B2" s="63" t="s">
        <v>3</v>
      </c>
      <c r="C2" s="34">
        <v>0</v>
      </c>
      <c r="D2" s="5">
        <v>0</v>
      </c>
      <c r="E2" s="13" t="e">
        <f t="shared" ref="E2:E11" si="0">(D2-C2)/C2</f>
        <v>#DIV/0!</v>
      </c>
      <c r="F2" s="72">
        <f t="shared" ref="F2:F11" si="1">D2-C2</f>
        <v>0</v>
      </c>
      <c r="G2" s="34">
        <v>0</v>
      </c>
      <c r="H2" s="5">
        <v>0</v>
      </c>
      <c r="I2" s="13" t="e">
        <f>(H2-G2)/G2</f>
        <v>#DIV/0!</v>
      </c>
      <c r="J2" s="72">
        <f>H2-G2</f>
        <v>0</v>
      </c>
      <c r="K2" s="34">
        <v>0</v>
      </c>
      <c r="L2" s="5">
        <v>0</v>
      </c>
      <c r="M2" s="13" t="e">
        <f>(L2-K2)/K2</f>
        <v>#DIV/0!</v>
      </c>
      <c r="N2" s="26">
        <f>L2-K2</f>
        <v>0</v>
      </c>
      <c r="O2" s="21">
        <v>0</v>
      </c>
      <c r="P2" s="5">
        <v>0</v>
      </c>
      <c r="Q2" s="20" t="e">
        <f>(P2-O2)/O2</f>
        <v>#DIV/0!</v>
      </c>
      <c r="R2" s="26">
        <f>P2-O2</f>
        <v>0</v>
      </c>
    </row>
    <row r="3" spans="1:18" ht="15" hidden="1" thickBot="1" x14ac:dyDescent="0.35">
      <c r="A3" s="146"/>
      <c r="B3" s="64" t="s">
        <v>4</v>
      </c>
      <c r="C3" s="35">
        <v>0</v>
      </c>
      <c r="D3" s="1">
        <v>0</v>
      </c>
      <c r="E3" s="14" t="e">
        <f t="shared" si="0"/>
        <v>#DIV/0!</v>
      </c>
      <c r="F3" s="72">
        <f t="shared" si="1"/>
        <v>0</v>
      </c>
      <c r="G3" s="35">
        <v>0</v>
      </c>
      <c r="H3" s="1">
        <v>0</v>
      </c>
      <c r="I3" s="14" t="e">
        <f t="shared" ref="I3:I11" si="2">(H3-G3)/G3</f>
        <v>#DIV/0!</v>
      </c>
      <c r="J3" s="72">
        <f t="shared" ref="J3:J11" si="3">H3-G3</f>
        <v>0</v>
      </c>
      <c r="K3" s="35">
        <v>0</v>
      </c>
      <c r="L3" s="1">
        <v>0</v>
      </c>
      <c r="M3" s="14" t="e">
        <f t="shared" ref="M3:M18" si="4">(L3-K3)/K3</f>
        <v>#DIV/0!</v>
      </c>
      <c r="N3" s="26">
        <f t="shared" ref="N3:N11" si="5">L3-K3</f>
        <v>0</v>
      </c>
      <c r="O3" s="4">
        <v>0</v>
      </c>
      <c r="P3" s="1">
        <v>0</v>
      </c>
      <c r="Q3" s="24" t="e">
        <f t="shared" ref="Q3:Q5" si="6">(P3-O3)/O3</f>
        <v>#DIV/0!</v>
      </c>
      <c r="R3" s="26">
        <f t="shared" ref="R3:R11" si="7">P3-O3</f>
        <v>0</v>
      </c>
    </row>
    <row r="4" spans="1:18" ht="15" hidden="1" thickBot="1" x14ac:dyDescent="0.35">
      <c r="A4" s="146"/>
      <c r="B4" s="64" t="s">
        <v>5</v>
      </c>
      <c r="C4" s="35">
        <v>0</v>
      </c>
      <c r="D4" s="1">
        <v>0</v>
      </c>
      <c r="E4" s="14" t="e">
        <f t="shared" si="0"/>
        <v>#DIV/0!</v>
      </c>
      <c r="F4" s="72">
        <f t="shared" si="1"/>
        <v>0</v>
      </c>
      <c r="G4" s="35">
        <v>0</v>
      </c>
      <c r="H4" s="1">
        <v>0</v>
      </c>
      <c r="I4" s="14" t="e">
        <f t="shared" si="2"/>
        <v>#DIV/0!</v>
      </c>
      <c r="J4" s="72">
        <f t="shared" si="3"/>
        <v>0</v>
      </c>
      <c r="K4" s="35">
        <v>0</v>
      </c>
      <c r="L4" s="1">
        <v>0</v>
      </c>
      <c r="M4" s="14" t="e">
        <f t="shared" si="4"/>
        <v>#DIV/0!</v>
      </c>
      <c r="N4" s="26">
        <f t="shared" si="5"/>
        <v>0</v>
      </c>
      <c r="O4" s="4">
        <v>0</v>
      </c>
      <c r="P4" s="1">
        <v>0</v>
      </c>
      <c r="Q4" s="24" t="e">
        <f t="shared" si="6"/>
        <v>#DIV/0!</v>
      </c>
      <c r="R4" s="26">
        <f t="shared" si="7"/>
        <v>0</v>
      </c>
    </row>
    <row r="5" spans="1:18" ht="15" hidden="1" thickBot="1" x14ac:dyDescent="0.35">
      <c r="A5" s="147"/>
      <c r="B5" s="65" t="s">
        <v>6</v>
      </c>
      <c r="C5" s="36">
        <v>0</v>
      </c>
      <c r="D5" s="6">
        <v>0</v>
      </c>
      <c r="E5" s="15" t="e">
        <f t="shared" si="0"/>
        <v>#DIV/0!</v>
      </c>
      <c r="F5" s="73">
        <f t="shared" si="1"/>
        <v>0</v>
      </c>
      <c r="G5" s="36">
        <v>0</v>
      </c>
      <c r="H5" s="6">
        <v>0</v>
      </c>
      <c r="I5" s="15" t="e">
        <f t="shared" si="2"/>
        <v>#DIV/0!</v>
      </c>
      <c r="J5" s="73">
        <f t="shared" si="3"/>
        <v>0</v>
      </c>
      <c r="K5" s="36">
        <v>0</v>
      </c>
      <c r="L5" s="6">
        <v>0</v>
      </c>
      <c r="M5" s="15" t="e">
        <f t="shared" si="4"/>
        <v>#DIV/0!</v>
      </c>
      <c r="N5" s="27">
        <f t="shared" si="5"/>
        <v>0</v>
      </c>
      <c r="O5" s="22">
        <v>0</v>
      </c>
      <c r="P5" s="6">
        <v>0</v>
      </c>
      <c r="Q5" s="25" t="e">
        <f t="shared" si="6"/>
        <v>#DIV/0!</v>
      </c>
      <c r="R5" s="27">
        <f t="shared" si="7"/>
        <v>0</v>
      </c>
    </row>
    <row r="6" spans="1:18" ht="15" thickBot="1" x14ac:dyDescent="0.35">
      <c r="A6" s="145" t="s">
        <v>22</v>
      </c>
      <c r="B6" s="63" t="s">
        <v>24</v>
      </c>
      <c r="C6" s="57">
        <f>'[1]Nombre population'!$B20</f>
        <v>14</v>
      </c>
      <c r="D6" s="57">
        <f>'[1]Nombre population'!$P20</f>
        <v>0</v>
      </c>
      <c r="E6" s="44">
        <f t="shared" si="0"/>
        <v>-1</v>
      </c>
      <c r="F6" s="74">
        <f t="shared" si="1"/>
        <v>-14</v>
      </c>
      <c r="G6" s="37">
        <f>'[2]Nombre emploi'!$B20</f>
        <v>3</v>
      </c>
      <c r="H6" s="30">
        <f>'[2]Nombre emploi'!$P20</f>
        <v>0</v>
      </c>
      <c r="I6" s="40">
        <f t="shared" si="2"/>
        <v>-1</v>
      </c>
      <c r="J6" s="76">
        <f t="shared" si="3"/>
        <v>-3</v>
      </c>
      <c r="K6" s="54">
        <f>'[1]Nombre Etab sensible'!$B20</f>
        <v>0</v>
      </c>
      <c r="L6" s="54">
        <f>'[1]Nombre Etab sensible'!$P20</f>
        <v>0</v>
      </c>
      <c r="M6" s="48"/>
      <c r="N6" s="56">
        <f t="shared" si="5"/>
        <v>0</v>
      </c>
      <c r="O6" s="69">
        <f>'[1]Nombre Etab gestion de crise'!$B20</f>
        <v>0</v>
      </c>
      <c r="P6" s="54">
        <f>'[1]Nombre Etab gestion de crise'!$P20</f>
        <v>0</v>
      </c>
      <c r="Q6" s="58"/>
      <c r="R6" s="56">
        <f t="shared" si="7"/>
        <v>0</v>
      </c>
    </row>
    <row r="7" spans="1:18" ht="15" thickBot="1" x14ac:dyDescent="0.35">
      <c r="A7" s="146"/>
      <c r="B7" s="64" t="s">
        <v>3</v>
      </c>
      <c r="C7" s="57">
        <f>'[1]Nombre population'!$B21</f>
        <v>21</v>
      </c>
      <c r="D7" s="57">
        <f>'[1]Nombre population'!$P21</f>
        <v>1</v>
      </c>
      <c r="E7" s="41">
        <f t="shared" si="0"/>
        <v>-0.95238095238095233</v>
      </c>
      <c r="F7" s="74">
        <f t="shared" si="1"/>
        <v>-20</v>
      </c>
      <c r="G7" s="37">
        <f>'[2]Nombre emploi'!$B21</f>
        <v>3</v>
      </c>
      <c r="H7" s="30">
        <f>'[2]Nombre emploi'!$P21</f>
        <v>0</v>
      </c>
      <c r="I7" s="42">
        <f t="shared" si="2"/>
        <v>-1</v>
      </c>
      <c r="J7" s="76">
        <f t="shared" si="3"/>
        <v>-3</v>
      </c>
      <c r="K7" s="54">
        <f>'[1]Nombre Etab sensible'!$B21</f>
        <v>0</v>
      </c>
      <c r="L7" s="54">
        <f>'[1]Nombre Etab sensible'!$P21</f>
        <v>0</v>
      </c>
      <c r="M7" s="48"/>
      <c r="N7" s="56">
        <f t="shared" si="5"/>
        <v>0</v>
      </c>
      <c r="O7" s="69">
        <f>'[1]Nombre Etab gestion de crise'!$B21</f>
        <v>0</v>
      </c>
      <c r="P7" s="54">
        <f>'[1]Nombre Etab gestion de crise'!$P21</f>
        <v>0</v>
      </c>
      <c r="Q7" s="59"/>
      <c r="R7" s="56">
        <f t="shared" si="7"/>
        <v>0</v>
      </c>
    </row>
    <row r="8" spans="1:18" ht="15" thickBot="1" x14ac:dyDescent="0.35">
      <c r="A8" s="146"/>
      <c r="B8" s="64" t="s">
        <v>25</v>
      </c>
      <c r="C8" s="57">
        <f>'[1]Nombre population'!$B22</f>
        <v>50</v>
      </c>
      <c r="D8" s="57">
        <f>'[1]Nombre population'!$P22</f>
        <v>28</v>
      </c>
      <c r="E8" s="41">
        <f t="shared" si="0"/>
        <v>-0.44</v>
      </c>
      <c r="F8" s="74">
        <f t="shared" si="1"/>
        <v>-22</v>
      </c>
      <c r="G8" s="37">
        <f>'[2]Nombre emploi'!$B22</f>
        <v>3</v>
      </c>
      <c r="H8" s="30">
        <f>'[2]Nombre emploi'!$P22</f>
        <v>3</v>
      </c>
      <c r="I8" s="42">
        <f t="shared" si="2"/>
        <v>0</v>
      </c>
      <c r="J8" s="76">
        <f t="shared" si="3"/>
        <v>0</v>
      </c>
      <c r="K8" s="54">
        <f>'[1]Nombre Etab sensible'!$B22</f>
        <v>0</v>
      </c>
      <c r="L8" s="54">
        <f>'[1]Nombre Etab sensible'!$P22</f>
        <v>0</v>
      </c>
      <c r="M8" s="48"/>
      <c r="N8" s="56">
        <f t="shared" si="5"/>
        <v>0</v>
      </c>
      <c r="O8" s="69">
        <f>'[1]Nombre Etab gestion de crise'!$B22</f>
        <v>0</v>
      </c>
      <c r="P8" s="54">
        <f>'[1]Nombre Etab gestion de crise'!$P22</f>
        <v>0</v>
      </c>
      <c r="Q8" s="59"/>
      <c r="R8" s="56">
        <f t="shared" si="7"/>
        <v>0</v>
      </c>
    </row>
    <row r="9" spans="1:18" ht="15" thickBot="1" x14ac:dyDescent="0.35">
      <c r="A9" s="146"/>
      <c r="B9" s="64" t="s">
        <v>4</v>
      </c>
      <c r="C9" s="57">
        <f>'[1]Nombre population'!$B23</f>
        <v>360</v>
      </c>
      <c r="D9" s="57">
        <f>'[1]Nombre population'!$P23</f>
        <v>43</v>
      </c>
      <c r="E9" s="41">
        <f t="shared" si="0"/>
        <v>-0.88055555555555554</v>
      </c>
      <c r="F9" s="74">
        <f t="shared" si="1"/>
        <v>-317</v>
      </c>
      <c r="G9" s="38">
        <f>'[2]Nombre emploi'!$B23</f>
        <v>186</v>
      </c>
      <c r="H9" s="32">
        <f>'[2]Nombre emploi'!$Q23</f>
        <v>8</v>
      </c>
      <c r="I9" s="41">
        <f t="shared" si="2"/>
        <v>-0.956989247311828</v>
      </c>
      <c r="J9" s="77">
        <f t="shared" si="3"/>
        <v>-178</v>
      </c>
      <c r="K9" s="38">
        <f>'[1]Nombre Etab sensible'!$B23</f>
        <v>1</v>
      </c>
      <c r="L9" s="38">
        <f>'[1]Nombre Etab sensible'!$P23</f>
        <v>0</v>
      </c>
      <c r="M9" s="44">
        <f t="shared" si="4"/>
        <v>-1</v>
      </c>
      <c r="N9" s="33">
        <f t="shared" si="5"/>
        <v>-1</v>
      </c>
      <c r="O9" s="69">
        <f>'[1]Nombre Etab gestion de crise'!$B23</f>
        <v>0</v>
      </c>
      <c r="P9" s="54">
        <f>'[1]Nombre Etab gestion de crise'!$P23</f>
        <v>0</v>
      </c>
      <c r="Q9" s="59"/>
      <c r="R9" s="56">
        <f t="shared" si="7"/>
        <v>0</v>
      </c>
    </row>
    <row r="10" spans="1:18" ht="15" thickBot="1" x14ac:dyDescent="0.35">
      <c r="A10" s="146"/>
      <c r="B10" s="64" t="s">
        <v>5</v>
      </c>
      <c r="C10" s="57">
        <f>'[1]Nombre population'!$B24</f>
        <v>456</v>
      </c>
      <c r="D10" s="57">
        <f>'[1]Nombre population'!$Q24</f>
        <v>265</v>
      </c>
      <c r="E10" s="41">
        <f>(D10-C10)/C10</f>
        <v>-0.41885964912280704</v>
      </c>
      <c r="F10" s="74">
        <f t="shared" si="1"/>
        <v>-191</v>
      </c>
      <c r="G10" s="38">
        <f>'[2]Nombre emploi'!$B24</f>
        <v>285</v>
      </c>
      <c r="H10" s="32">
        <f>'[2]Nombre emploi'!$Q24</f>
        <v>12</v>
      </c>
      <c r="I10" s="41">
        <f t="shared" si="2"/>
        <v>-0.95789473684210524</v>
      </c>
      <c r="J10" s="77">
        <f t="shared" si="3"/>
        <v>-273</v>
      </c>
      <c r="K10" s="38">
        <f>'[1]Nombre Etab sensible'!$B24</f>
        <v>3</v>
      </c>
      <c r="L10" s="38">
        <f>'[1]Nombre Etab sensible'!$Q24</f>
        <v>1</v>
      </c>
      <c r="M10" s="44">
        <f t="shared" si="4"/>
        <v>-0.66666666666666663</v>
      </c>
      <c r="N10" s="33">
        <f t="shared" si="5"/>
        <v>-2</v>
      </c>
      <c r="O10" s="69">
        <f>'[1]Nombre Etab gestion de crise'!$B24</f>
        <v>0</v>
      </c>
      <c r="P10" s="54">
        <f>'[1]Nombre Etab gestion de crise'!$P24</f>
        <v>0</v>
      </c>
      <c r="Q10" s="59"/>
      <c r="R10" s="56">
        <f t="shared" si="7"/>
        <v>0</v>
      </c>
    </row>
    <row r="11" spans="1:18" ht="15" thickBot="1" x14ac:dyDescent="0.35">
      <c r="A11" s="147"/>
      <c r="B11" s="65" t="s">
        <v>26</v>
      </c>
      <c r="C11" s="39">
        <f>'[1]Nombre population'!$B25</f>
        <v>456</v>
      </c>
      <c r="D11" s="39">
        <f>'[1]Nombre population'!$P25</f>
        <v>456</v>
      </c>
      <c r="E11" s="43">
        <f t="shared" si="0"/>
        <v>0</v>
      </c>
      <c r="F11" s="75">
        <f t="shared" si="1"/>
        <v>0</v>
      </c>
      <c r="G11" s="37">
        <f>'[2]Nombre emploi'!$B25</f>
        <v>288</v>
      </c>
      <c r="H11" s="30">
        <f>'[2]Nombre emploi'!$P25</f>
        <v>288</v>
      </c>
      <c r="I11" s="43">
        <f t="shared" si="2"/>
        <v>0</v>
      </c>
      <c r="J11" s="78">
        <f t="shared" si="3"/>
        <v>0</v>
      </c>
      <c r="K11" s="37">
        <f>'[1]Nombre Etab sensible'!$B25</f>
        <v>3</v>
      </c>
      <c r="L11" s="37">
        <f>'[1]Nombre Etab sensible'!$P25</f>
        <v>3</v>
      </c>
      <c r="M11" s="40">
        <f t="shared" si="4"/>
        <v>0</v>
      </c>
      <c r="N11" s="31">
        <f t="shared" si="5"/>
        <v>0</v>
      </c>
      <c r="O11" s="69">
        <f>'[1]Nombre Etab gestion de crise'!$B25</f>
        <v>0</v>
      </c>
      <c r="P11" s="54">
        <f>'[1]Nombre Etab gestion de crise'!$P25</f>
        <v>0</v>
      </c>
      <c r="Q11" s="60"/>
      <c r="R11" s="61">
        <f t="shared" si="7"/>
        <v>0</v>
      </c>
    </row>
    <row r="12" spans="1:18" s="156" customFormat="1" ht="8.25" customHeight="1" thickBot="1" x14ac:dyDescent="0.35">
      <c r="A12" s="154"/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</row>
    <row r="13" spans="1:18" ht="15" thickBot="1" x14ac:dyDescent="0.35">
      <c r="A13" s="145" t="s">
        <v>23</v>
      </c>
      <c r="B13" s="63" t="s">
        <v>24</v>
      </c>
      <c r="C13" s="57">
        <f>'[1]Nombre population'!$B29</f>
        <v>26</v>
      </c>
      <c r="D13" s="57">
        <f>'[1]Nombre population'!$P29</f>
        <v>0</v>
      </c>
      <c r="E13" s="44">
        <f t="shared" ref="E13:E18" si="8">(D13-C13)/C13</f>
        <v>-1</v>
      </c>
      <c r="F13" s="74">
        <f t="shared" ref="F13:F18" si="9">D13-C13</f>
        <v>-26</v>
      </c>
      <c r="G13" s="54">
        <f>'[2]Nombre emploi'!$B29</f>
        <v>0</v>
      </c>
      <c r="H13" s="55">
        <f>'[2]Nombre emploi'!$P29</f>
        <v>0</v>
      </c>
      <c r="I13" s="48"/>
      <c r="J13" s="79">
        <f t="shared" ref="J13:J18" si="10">H13-G13</f>
        <v>0</v>
      </c>
      <c r="K13" s="54">
        <f>'[1]Nombre Etab sensible'!$B29</f>
        <v>0</v>
      </c>
      <c r="L13" s="54">
        <f>'[1]Nombre Etab sensible'!$P29</f>
        <v>0</v>
      </c>
      <c r="M13" s="48"/>
      <c r="N13" s="56">
        <f t="shared" ref="N13:N18" si="11">L13-K13</f>
        <v>0</v>
      </c>
      <c r="O13" s="69">
        <f>'[1]Nombre Etab gestion de crise'!$B29</f>
        <v>0</v>
      </c>
      <c r="P13" s="54">
        <f>'[1]Nombre Etab gestion de crise'!$P29</f>
        <v>0</v>
      </c>
      <c r="Q13" s="58"/>
      <c r="R13" s="56">
        <f t="shared" ref="R13:R18" si="12">P13-O13</f>
        <v>0</v>
      </c>
    </row>
    <row r="14" spans="1:18" ht="15" thickBot="1" x14ac:dyDescent="0.35">
      <c r="A14" s="146"/>
      <c r="B14" s="64" t="s">
        <v>3</v>
      </c>
      <c r="C14" s="57">
        <f>'[1]Nombre population'!$B30</f>
        <v>31</v>
      </c>
      <c r="D14" s="57">
        <f>'[1]Nombre population'!$P30</f>
        <v>19</v>
      </c>
      <c r="E14" s="41">
        <f t="shared" si="8"/>
        <v>-0.38709677419354838</v>
      </c>
      <c r="F14" s="74">
        <f t="shared" si="9"/>
        <v>-12</v>
      </c>
      <c r="G14" s="37">
        <f>'[2]Nombre emploi'!$B30</f>
        <v>2</v>
      </c>
      <c r="H14" s="30">
        <f>'[2]Nombre emploi'!$P30</f>
        <v>0</v>
      </c>
      <c r="I14" s="42">
        <f t="shared" ref="I14:I18" si="13">(H14-G14)/G14</f>
        <v>-1</v>
      </c>
      <c r="J14" s="76">
        <f t="shared" si="10"/>
        <v>-2</v>
      </c>
      <c r="K14" s="54">
        <f>'[1]Nombre Etab sensible'!$B30</f>
        <v>0</v>
      </c>
      <c r="L14" s="54">
        <f>'[1]Nombre Etab sensible'!$P30</f>
        <v>0</v>
      </c>
      <c r="M14" s="48"/>
      <c r="N14" s="56">
        <f t="shared" si="11"/>
        <v>0</v>
      </c>
      <c r="O14" s="69">
        <f>'[1]Nombre Etab gestion de crise'!$B30</f>
        <v>0</v>
      </c>
      <c r="P14" s="54">
        <f>'[1]Nombre Etab gestion de crise'!$P30</f>
        <v>0</v>
      </c>
      <c r="Q14" s="59"/>
      <c r="R14" s="56">
        <f t="shared" si="12"/>
        <v>0</v>
      </c>
    </row>
    <row r="15" spans="1:18" ht="15" thickBot="1" x14ac:dyDescent="0.35">
      <c r="A15" s="146"/>
      <c r="B15" s="64" t="s">
        <v>25</v>
      </c>
      <c r="C15" s="57">
        <f>'[1]Nombre population'!$B31</f>
        <v>46</v>
      </c>
      <c r="D15" s="57">
        <f>'[1]Nombre population'!$P31</f>
        <v>28</v>
      </c>
      <c r="E15" s="41">
        <f t="shared" si="8"/>
        <v>-0.39130434782608697</v>
      </c>
      <c r="F15" s="74">
        <f t="shared" si="9"/>
        <v>-18</v>
      </c>
      <c r="G15" s="37">
        <f>'[2]Nombre emploi'!$B31</f>
        <v>2</v>
      </c>
      <c r="H15" s="30">
        <f>'[2]Nombre emploi'!$P31</f>
        <v>0</v>
      </c>
      <c r="I15" s="42">
        <f t="shared" si="13"/>
        <v>-1</v>
      </c>
      <c r="J15" s="76">
        <f t="shared" si="10"/>
        <v>-2</v>
      </c>
      <c r="K15" s="38">
        <f>'[1]Nombre Etab sensible'!$B31</f>
        <v>1</v>
      </c>
      <c r="L15" s="38">
        <f>'[1]Nombre Etab sensible'!$P31</f>
        <v>0</v>
      </c>
      <c r="M15" s="44">
        <f t="shared" si="4"/>
        <v>-1</v>
      </c>
      <c r="N15" s="33">
        <f t="shared" si="11"/>
        <v>-1</v>
      </c>
      <c r="O15" s="69">
        <f>'[1]Nombre Etab gestion de crise'!$B31</f>
        <v>0</v>
      </c>
      <c r="P15" s="54">
        <f>'[1]Nombre Etab gestion de crise'!$P31</f>
        <v>0</v>
      </c>
      <c r="Q15" s="59"/>
      <c r="R15" s="56">
        <f t="shared" si="12"/>
        <v>0</v>
      </c>
    </row>
    <row r="16" spans="1:18" ht="15" thickBot="1" x14ac:dyDescent="0.35">
      <c r="A16" s="146"/>
      <c r="B16" s="64" t="s">
        <v>4</v>
      </c>
      <c r="C16" s="57">
        <f>'[1]Nombre population'!$B32</f>
        <v>64</v>
      </c>
      <c r="D16" s="57">
        <f>'[1]Nombre population'!$P32</f>
        <v>50</v>
      </c>
      <c r="E16" s="41">
        <f t="shared" si="8"/>
        <v>-0.21875</v>
      </c>
      <c r="F16" s="74">
        <f t="shared" si="9"/>
        <v>-14</v>
      </c>
      <c r="G16" s="37">
        <f>'[2]Nombre emploi'!$B32</f>
        <v>7</v>
      </c>
      <c r="H16" s="30">
        <f>'[2]Nombre emploi'!$P32</f>
        <v>5</v>
      </c>
      <c r="I16" s="42">
        <f t="shared" si="13"/>
        <v>-0.2857142857142857</v>
      </c>
      <c r="J16" s="76">
        <f t="shared" si="10"/>
        <v>-2</v>
      </c>
      <c r="K16" s="37">
        <f>'[1]Nombre Etab sensible'!$B32</f>
        <v>1</v>
      </c>
      <c r="L16" s="37">
        <f>'[1]Nombre Etab sensible'!$P32</f>
        <v>1</v>
      </c>
      <c r="M16" s="40">
        <f t="shared" si="4"/>
        <v>0</v>
      </c>
      <c r="N16" s="29">
        <f t="shared" si="11"/>
        <v>0</v>
      </c>
      <c r="O16" s="69">
        <f>'[1]Nombre Etab gestion de crise'!$B32</f>
        <v>0</v>
      </c>
      <c r="P16" s="54">
        <f>'[1]Nombre Etab gestion de crise'!$P32</f>
        <v>0</v>
      </c>
      <c r="Q16" s="59"/>
      <c r="R16" s="56">
        <f t="shared" si="12"/>
        <v>0</v>
      </c>
    </row>
    <row r="17" spans="1:18" ht="15" thickBot="1" x14ac:dyDescent="0.35">
      <c r="A17" s="146"/>
      <c r="B17" s="64" t="s">
        <v>5</v>
      </c>
      <c r="C17" s="57">
        <f>'[1]Nombre population'!$B33</f>
        <v>190</v>
      </c>
      <c r="D17" s="57">
        <f>'[1]Nombre population'!$P33</f>
        <v>62</v>
      </c>
      <c r="E17" s="41">
        <f t="shared" si="8"/>
        <v>-0.67368421052631577</v>
      </c>
      <c r="F17" s="74">
        <f t="shared" si="9"/>
        <v>-128</v>
      </c>
      <c r="G17" s="38">
        <f>'[2]Nombre emploi'!$B33</f>
        <v>23</v>
      </c>
      <c r="H17" s="32">
        <f>'[2]Nombre emploi'!$P33</f>
        <v>12</v>
      </c>
      <c r="I17" s="41">
        <f t="shared" si="13"/>
        <v>-0.47826086956521741</v>
      </c>
      <c r="J17" s="77">
        <f t="shared" si="10"/>
        <v>-11</v>
      </c>
      <c r="K17" s="37">
        <f>'[1]Nombre Etab sensible'!$B33</f>
        <v>1</v>
      </c>
      <c r="L17" s="37">
        <f>'[1]Nombre Etab sensible'!$P33</f>
        <v>1</v>
      </c>
      <c r="M17" s="40">
        <f t="shared" si="4"/>
        <v>0</v>
      </c>
      <c r="N17" s="29">
        <f t="shared" si="11"/>
        <v>0</v>
      </c>
      <c r="O17" s="67">
        <f>'[1]Nombre Etab gestion de crise'!$B33</f>
        <v>1</v>
      </c>
      <c r="P17" s="37">
        <f>'[1]Nombre Etab gestion de crise'!$P33</f>
        <v>0</v>
      </c>
      <c r="Q17" s="45">
        <f t="shared" ref="Q17:Q18" si="14">(P17-O17)/O17</f>
        <v>-1</v>
      </c>
      <c r="R17" s="29">
        <f t="shared" si="12"/>
        <v>-1</v>
      </c>
    </row>
    <row r="18" spans="1:18" ht="15" thickBot="1" x14ac:dyDescent="0.35">
      <c r="A18" s="147"/>
      <c r="B18" s="65" t="s">
        <v>26</v>
      </c>
      <c r="C18" s="39">
        <f>'[1]Nombre population'!$B34</f>
        <v>190</v>
      </c>
      <c r="D18" s="39">
        <f>'[1]Nombre population'!$P34</f>
        <v>190</v>
      </c>
      <c r="E18" s="43">
        <f t="shared" si="8"/>
        <v>0</v>
      </c>
      <c r="F18" s="75">
        <f t="shared" si="9"/>
        <v>0</v>
      </c>
      <c r="G18" s="37">
        <f>'[2]Nombre emploi'!$B34</f>
        <v>24</v>
      </c>
      <c r="H18" s="30">
        <f>'[2]Nombre emploi'!$P34</f>
        <v>24</v>
      </c>
      <c r="I18" s="43">
        <f t="shared" si="13"/>
        <v>0</v>
      </c>
      <c r="J18" s="78">
        <f t="shared" si="10"/>
        <v>0</v>
      </c>
      <c r="K18" s="37">
        <f>'[1]Nombre Etab sensible'!$B34</f>
        <v>1</v>
      </c>
      <c r="L18" s="37">
        <f>'[1]Nombre Etab sensible'!$P34</f>
        <v>1</v>
      </c>
      <c r="M18" s="40">
        <f t="shared" si="4"/>
        <v>0</v>
      </c>
      <c r="N18" s="31">
        <f t="shared" si="11"/>
        <v>0</v>
      </c>
      <c r="O18" s="67">
        <f>'[1]Nombre Etab gestion de crise'!$B34</f>
        <v>1</v>
      </c>
      <c r="P18" s="37">
        <f>'[1]Nombre Etab gestion de crise'!$P34</f>
        <v>1</v>
      </c>
      <c r="Q18" s="46">
        <f t="shared" si="14"/>
        <v>0</v>
      </c>
      <c r="R18" s="31">
        <f t="shared" si="12"/>
        <v>0</v>
      </c>
    </row>
    <row r="19" spans="1:18" s="156" customFormat="1" ht="8.25" customHeight="1" thickBot="1" x14ac:dyDescent="0.35">
      <c r="A19" s="154"/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</row>
    <row r="20" spans="1:18" ht="15" thickBot="1" x14ac:dyDescent="0.35">
      <c r="A20" s="145" t="s">
        <v>27</v>
      </c>
      <c r="B20" s="63" t="s">
        <v>24</v>
      </c>
      <c r="C20" s="57">
        <f>'[1]Nombre population'!$B39</f>
        <v>412</v>
      </c>
      <c r="D20" s="57">
        <f>'[1]Nombre population'!$P39</f>
        <v>292</v>
      </c>
      <c r="E20" s="44">
        <f t="shared" ref="E20:E25" si="15">(D20-C20)/C20</f>
        <v>-0.29126213592233008</v>
      </c>
      <c r="F20" s="74">
        <f t="shared" ref="F20:F25" si="16">D20-C20</f>
        <v>-120</v>
      </c>
      <c r="G20" s="38">
        <f>'[2]Nombre emploi'!$B39</f>
        <v>138</v>
      </c>
      <c r="H20" s="32">
        <f>'[2]Nombre emploi'!$P39</f>
        <v>21</v>
      </c>
      <c r="I20" s="44">
        <f t="shared" ref="I20:I25" si="17">(H20-G20)/G20</f>
        <v>-0.84782608695652173</v>
      </c>
      <c r="J20" s="77">
        <f t="shared" ref="J20:J25" si="18">H20-G20</f>
        <v>-117</v>
      </c>
      <c r="K20" s="54">
        <f>'[1]Nombre Etab sensible'!$B39</f>
        <v>0</v>
      </c>
      <c r="L20" s="54">
        <f>'[1]Nombre Etab sensible'!$P39</f>
        <v>0</v>
      </c>
      <c r="M20" s="48"/>
      <c r="N20" s="56">
        <f t="shared" ref="N20:N25" si="19">L20-K20</f>
        <v>0</v>
      </c>
      <c r="O20" s="69">
        <f>'[1]Nombre Etab gestion de crise'!$B39</f>
        <v>0</v>
      </c>
      <c r="P20" s="54">
        <f>'[1]Nombre Etab gestion de crise'!$P39</f>
        <v>0</v>
      </c>
      <c r="Q20" s="58"/>
      <c r="R20" s="56">
        <f t="shared" ref="R20:R25" si="20">P20-O20</f>
        <v>0</v>
      </c>
    </row>
    <row r="21" spans="1:18" ht="15" thickBot="1" x14ac:dyDescent="0.35">
      <c r="A21" s="146"/>
      <c r="B21" s="64" t="s">
        <v>3</v>
      </c>
      <c r="C21" s="57">
        <f>'[1]Nombre population'!$B40</f>
        <v>734</v>
      </c>
      <c r="D21" s="57">
        <f>'[1]Nombre population'!$P40</f>
        <v>433</v>
      </c>
      <c r="E21" s="41">
        <f t="shared" si="15"/>
        <v>-0.41008174386920981</v>
      </c>
      <c r="F21" s="74">
        <f t="shared" si="16"/>
        <v>-301</v>
      </c>
      <c r="G21" s="38">
        <f>'[2]Nombre emploi'!$B40</f>
        <v>548</v>
      </c>
      <c r="H21" s="32">
        <f>'[2]Nombre emploi'!$P40</f>
        <v>163</v>
      </c>
      <c r="I21" s="41">
        <f t="shared" si="17"/>
        <v>-0.70255474452554745</v>
      </c>
      <c r="J21" s="77">
        <f t="shared" si="18"/>
        <v>-385</v>
      </c>
      <c r="K21" s="54">
        <f>'[1]Nombre Etab sensible'!$B40</f>
        <v>0</v>
      </c>
      <c r="L21" s="54">
        <f>'[1]Nombre Etab sensible'!$P40</f>
        <v>0</v>
      </c>
      <c r="M21" s="48"/>
      <c r="N21" s="56">
        <f t="shared" si="19"/>
        <v>0</v>
      </c>
      <c r="O21" s="69">
        <f>'[1]Nombre Etab gestion de crise'!$B40</f>
        <v>0</v>
      </c>
      <c r="P21" s="54">
        <f>'[1]Nombre Etab gestion de crise'!$P40</f>
        <v>0</v>
      </c>
      <c r="Q21" s="59"/>
      <c r="R21" s="56">
        <f t="shared" si="20"/>
        <v>0</v>
      </c>
    </row>
    <row r="22" spans="1:18" ht="15" thickBot="1" x14ac:dyDescent="0.35">
      <c r="A22" s="146"/>
      <c r="B22" s="64" t="s">
        <v>25</v>
      </c>
      <c r="C22" s="57">
        <f>'[1]Nombre population'!$B41</f>
        <v>1415</v>
      </c>
      <c r="D22" s="57">
        <f>'[1]Nombre population'!$P41</f>
        <v>832</v>
      </c>
      <c r="E22" s="41">
        <f t="shared" si="15"/>
        <v>-0.41201413427561839</v>
      </c>
      <c r="F22" s="74">
        <f t="shared" si="16"/>
        <v>-583</v>
      </c>
      <c r="G22" s="38">
        <f>'[2]Nombre emploi'!$B41</f>
        <v>729</v>
      </c>
      <c r="H22" s="32">
        <f>'[2]Nombre emploi'!$P41</f>
        <v>222</v>
      </c>
      <c r="I22" s="41">
        <f t="shared" si="17"/>
        <v>-0.69547325102880664</v>
      </c>
      <c r="J22" s="77">
        <f t="shared" si="18"/>
        <v>-507</v>
      </c>
      <c r="K22" s="54">
        <f>'[1]Nombre Etab sensible'!$B41</f>
        <v>0</v>
      </c>
      <c r="L22" s="54">
        <f>'[1]Nombre Etab sensible'!$P41</f>
        <v>0</v>
      </c>
      <c r="M22" s="48"/>
      <c r="N22" s="56">
        <f t="shared" si="19"/>
        <v>0</v>
      </c>
      <c r="O22" s="68">
        <f>'[1]Nombre Etab gestion de crise'!$B41</f>
        <v>1</v>
      </c>
      <c r="P22" s="38">
        <f>'[1]Nombre Etab gestion de crise'!$P41</f>
        <v>0</v>
      </c>
      <c r="Q22" s="62">
        <f t="shared" ref="Q22:Q25" si="21">(P22-O22)/O22</f>
        <v>-1</v>
      </c>
      <c r="R22" s="33">
        <f t="shared" si="20"/>
        <v>-1</v>
      </c>
    </row>
    <row r="23" spans="1:18" ht="15" thickBot="1" x14ac:dyDescent="0.35">
      <c r="A23" s="146"/>
      <c r="B23" s="64" t="s">
        <v>4</v>
      </c>
      <c r="C23" s="57">
        <f>'[1]Nombre population'!$B42</f>
        <v>1971</v>
      </c>
      <c r="D23" s="57">
        <f>'[1]Nombre population'!$P42</f>
        <v>1639</v>
      </c>
      <c r="E23" s="41">
        <f t="shared" si="15"/>
        <v>-0.16844241501775747</v>
      </c>
      <c r="F23" s="74">
        <f t="shared" si="16"/>
        <v>-332</v>
      </c>
      <c r="G23" s="38">
        <f>'[2]Nombre emploi'!$B42</f>
        <v>1241</v>
      </c>
      <c r="H23" s="32">
        <f>'[2]Nombre emploi'!$P42</f>
        <v>700</v>
      </c>
      <c r="I23" s="41">
        <f t="shared" si="17"/>
        <v>-0.43593875906526997</v>
      </c>
      <c r="J23" s="77">
        <f t="shared" si="18"/>
        <v>-541</v>
      </c>
      <c r="K23" s="37">
        <f>'[1]Nombre Etab sensible'!$B42</f>
        <v>2</v>
      </c>
      <c r="L23" s="37">
        <f>'[1]Nombre Etab sensible'!$P42</f>
        <v>2</v>
      </c>
      <c r="M23" s="40">
        <f t="shared" ref="M23:M25" si="22">(L23-K23)/K23</f>
        <v>0</v>
      </c>
      <c r="N23" s="29">
        <f t="shared" si="19"/>
        <v>0</v>
      </c>
      <c r="O23" s="68">
        <f>'[1]Nombre Etab gestion de crise'!$B42</f>
        <v>2</v>
      </c>
      <c r="P23" s="38">
        <f>'[1]Nombre Etab gestion de crise'!$P42</f>
        <v>1</v>
      </c>
      <c r="Q23" s="62">
        <f t="shared" si="21"/>
        <v>-0.5</v>
      </c>
      <c r="R23" s="33">
        <f t="shared" si="20"/>
        <v>-1</v>
      </c>
    </row>
    <row r="24" spans="1:18" ht="15" thickBot="1" x14ac:dyDescent="0.35">
      <c r="A24" s="146"/>
      <c r="B24" s="64" t="s">
        <v>5</v>
      </c>
      <c r="C24" s="57">
        <f>'[1]Nombre population'!$B43</f>
        <v>2332</v>
      </c>
      <c r="D24" s="57">
        <f>'[1]Nombre population'!$P43</f>
        <v>1873</v>
      </c>
      <c r="E24" s="41">
        <f t="shared" si="15"/>
        <v>-0.19682675814751285</v>
      </c>
      <c r="F24" s="74">
        <f t="shared" si="16"/>
        <v>-459</v>
      </c>
      <c r="G24" s="38">
        <f>'[2]Nombre emploi'!$B43</f>
        <v>1649</v>
      </c>
      <c r="H24" s="32">
        <f>'[2]Nombre emploi'!$P43</f>
        <v>995</v>
      </c>
      <c r="I24" s="41">
        <f t="shared" si="17"/>
        <v>-0.39660400242571253</v>
      </c>
      <c r="J24" s="77">
        <f t="shared" si="18"/>
        <v>-654</v>
      </c>
      <c r="K24" s="37">
        <f>'[1]Nombre Etab sensible'!$B43</f>
        <v>2</v>
      </c>
      <c r="L24" s="37">
        <f>'[1]Nombre Etab sensible'!$P43</f>
        <v>2</v>
      </c>
      <c r="M24" s="40">
        <f t="shared" si="22"/>
        <v>0</v>
      </c>
      <c r="N24" s="29">
        <f t="shared" si="19"/>
        <v>0</v>
      </c>
      <c r="O24" s="67">
        <f>'[1]Nombre Etab gestion de crise'!$B43</f>
        <v>2</v>
      </c>
      <c r="P24" s="37">
        <f>'[1]Nombre Etab gestion de crise'!$P43</f>
        <v>2</v>
      </c>
      <c r="Q24" s="45">
        <f t="shared" si="21"/>
        <v>0</v>
      </c>
      <c r="R24" s="29">
        <f t="shared" si="20"/>
        <v>0</v>
      </c>
    </row>
    <row r="25" spans="1:18" ht="15" thickBot="1" x14ac:dyDescent="0.35">
      <c r="A25" s="147"/>
      <c r="B25" s="65" t="s">
        <v>26</v>
      </c>
      <c r="C25" s="39">
        <f>'[1]Nombre population'!$B44</f>
        <v>2332</v>
      </c>
      <c r="D25" s="39">
        <f>'[1]Nombre population'!$P44</f>
        <v>2332</v>
      </c>
      <c r="E25" s="43">
        <f t="shared" si="15"/>
        <v>0</v>
      </c>
      <c r="F25" s="75">
        <f t="shared" si="16"/>
        <v>0</v>
      </c>
      <c r="G25" s="37">
        <f>'[2]Nombre emploi'!$B44</f>
        <v>1649</v>
      </c>
      <c r="H25" s="30">
        <f>'[2]Nombre emploi'!$P44</f>
        <v>1649</v>
      </c>
      <c r="I25" s="43">
        <f t="shared" si="17"/>
        <v>0</v>
      </c>
      <c r="J25" s="78">
        <f t="shared" si="18"/>
        <v>0</v>
      </c>
      <c r="K25" s="37">
        <f>'[1]Nombre Etab sensible'!$B44</f>
        <v>2</v>
      </c>
      <c r="L25" s="37">
        <f>'[1]Nombre Etab sensible'!$P44</f>
        <v>2</v>
      </c>
      <c r="M25" s="40">
        <f t="shared" si="22"/>
        <v>0</v>
      </c>
      <c r="N25" s="31">
        <f t="shared" si="19"/>
        <v>0</v>
      </c>
      <c r="O25" s="67">
        <f>'[1]Nombre Etab gestion de crise'!$B44</f>
        <v>2</v>
      </c>
      <c r="P25" s="37">
        <f>'[1]Nombre Etab gestion de crise'!$P44</f>
        <v>2</v>
      </c>
      <c r="Q25" s="46">
        <f t="shared" si="21"/>
        <v>0</v>
      </c>
      <c r="R25" s="31">
        <f t="shared" si="20"/>
        <v>0</v>
      </c>
    </row>
    <row r="26" spans="1:18" s="156" customFormat="1" ht="8.25" customHeight="1" thickBot="1" x14ac:dyDescent="0.35">
      <c r="A26" s="154"/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</row>
    <row r="27" spans="1:18" s="80" customFormat="1" ht="15" thickBot="1" x14ac:dyDescent="0.35">
      <c r="A27" s="145" t="s">
        <v>16</v>
      </c>
      <c r="B27" s="63" t="s">
        <v>24</v>
      </c>
      <c r="C27" s="57">
        <f>C6+C13+C20</f>
        <v>452</v>
      </c>
      <c r="D27" s="57">
        <f>D6+D13+D20</f>
        <v>292</v>
      </c>
      <c r="E27" s="44">
        <f t="shared" ref="E27:E32" si="23">(D27-C27)/C27</f>
        <v>-0.35398230088495575</v>
      </c>
      <c r="F27" s="74">
        <f t="shared" ref="F27:F32" si="24">D27-C27</f>
        <v>-160</v>
      </c>
      <c r="G27" s="38">
        <f>G6+G13+G20</f>
        <v>141</v>
      </c>
      <c r="H27" s="32">
        <f>H6+H13+H20</f>
        <v>21</v>
      </c>
      <c r="I27" s="44">
        <f t="shared" ref="I27:I32" si="25">(H27-G27)/G27</f>
        <v>-0.85106382978723405</v>
      </c>
      <c r="J27" s="77">
        <f t="shared" ref="J27:J32" si="26">H27-G27</f>
        <v>-120</v>
      </c>
      <c r="K27" s="54">
        <f>K6+K13+K20</f>
        <v>0</v>
      </c>
      <c r="L27" s="54">
        <f>L6+L13+L20</f>
        <v>0</v>
      </c>
      <c r="M27" s="48"/>
      <c r="N27" s="56">
        <f t="shared" ref="N27:N32" si="27">L27-K27</f>
        <v>0</v>
      </c>
      <c r="O27" s="69">
        <f>O6+O13+O20</f>
        <v>0</v>
      </c>
      <c r="P27" s="54">
        <f>P6+P13+P20</f>
        <v>0</v>
      </c>
      <c r="Q27" s="58"/>
      <c r="R27" s="56">
        <f t="shared" ref="R27:R32" si="28">P27-O27</f>
        <v>0</v>
      </c>
    </row>
    <row r="28" spans="1:18" ht="15" thickBot="1" x14ac:dyDescent="0.35">
      <c r="A28" s="146"/>
      <c r="B28" s="64" t="s">
        <v>3</v>
      </c>
      <c r="C28" s="57">
        <f t="shared" ref="C28:D32" si="29">C7+C14+C21</f>
        <v>786</v>
      </c>
      <c r="D28" s="57">
        <f t="shared" si="29"/>
        <v>453</v>
      </c>
      <c r="E28" s="41">
        <f t="shared" si="23"/>
        <v>-0.42366412213740456</v>
      </c>
      <c r="F28" s="74">
        <f t="shared" si="24"/>
        <v>-333</v>
      </c>
      <c r="G28" s="38">
        <f>G7+G14+G21</f>
        <v>553</v>
      </c>
      <c r="H28" s="32">
        <f t="shared" ref="H28:H32" si="30">H7+H14+H21</f>
        <v>163</v>
      </c>
      <c r="I28" s="41">
        <f t="shared" si="25"/>
        <v>-0.70524412296564198</v>
      </c>
      <c r="J28" s="77">
        <f t="shared" si="26"/>
        <v>-390</v>
      </c>
      <c r="K28" s="54">
        <f t="shared" ref="K28:L32" si="31">K7+K14+K21</f>
        <v>0</v>
      </c>
      <c r="L28" s="54">
        <f t="shared" si="31"/>
        <v>0</v>
      </c>
      <c r="M28" s="48"/>
      <c r="N28" s="56">
        <f t="shared" si="27"/>
        <v>0</v>
      </c>
      <c r="O28" s="69">
        <f t="shared" ref="O28:P32" si="32">O7+O14+O21</f>
        <v>0</v>
      </c>
      <c r="P28" s="54">
        <f t="shared" si="32"/>
        <v>0</v>
      </c>
      <c r="Q28" s="59"/>
      <c r="R28" s="56">
        <f t="shared" si="28"/>
        <v>0</v>
      </c>
    </row>
    <row r="29" spans="1:18" ht="15" thickBot="1" x14ac:dyDescent="0.35">
      <c r="A29" s="146"/>
      <c r="B29" s="64" t="s">
        <v>25</v>
      </c>
      <c r="C29" s="57">
        <f t="shared" si="29"/>
        <v>1511</v>
      </c>
      <c r="D29" s="57">
        <f t="shared" si="29"/>
        <v>888</v>
      </c>
      <c r="E29" s="41">
        <f t="shared" si="23"/>
        <v>-0.41230972865651888</v>
      </c>
      <c r="F29" s="74">
        <f t="shared" si="24"/>
        <v>-623</v>
      </c>
      <c r="G29" s="38">
        <f>G8+G15+G22</f>
        <v>734</v>
      </c>
      <c r="H29" s="32">
        <f t="shared" si="30"/>
        <v>225</v>
      </c>
      <c r="I29" s="41">
        <f t="shared" si="25"/>
        <v>-0.69346049046321523</v>
      </c>
      <c r="J29" s="77">
        <f t="shared" si="26"/>
        <v>-509</v>
      </c>
      <c r="K29" s="38">
        <f t="shared" si="31"/>
        <v>1</v>
      </c>
      <c r="L29" s="38">
        <f t="shared" si="31"/>
        <v>0</v>
      </c>
      <c r="M29" s="44">
        <f t="shared" ref="M29:M32" si="33">(L29-K29)/K29</f>
        <v>-1</v>
      </c>
      <c r="N29" s="33">
        <f t="shared" si="27"/>
        <v>-1</v>
      </c>
      <c r="O29" s="68">
        <f t="shared" si="32"/>
        <v>1</v>
      </c>
      <c r="P29" s="38">
        <f t="shared" si="32"/>
        <v>0</v>
      </c>
      <c r="Q29" s="62">
        <f t="shared" ref="Q29:Q32" si="34">(P29-O29)/O29</f>
        <v>-1</v>
      </c>
      <c r="R29" s="33">
        <f t="shared" si="28"/>
        <v>-1</v>
      </c>
    </row>
    <row r="30" spans="1:18" ht="15" thickBot="1" x14ac:dyDescent="0.35">
      <c r="A30" s="146"/>
      <c r="B30" s="64" t="s">
        <v>4</v>
      </c>
      <c r="C30" s="57">
        <f t="shared" si="29"/>
        <v>2395</v>
      </c>
      <c r="D30" s="57">
        <f t="shared" si="29"/>
        <v>1732</v>
      </c>
      <c r="E30" s="41">
        <f t="shared" si="23"/>
        <v>-0.2768267223382046</v>
      </c>
      <c r="F30" s="74">
        <f t="shared" si="24"/>
        <v>-663</v>
      </c>
      <c r="G30" s="38">
        <f>G9+G16+G23</f>
        <v>1434</v>
      </c>
      <c r="H30" s="32">
        <f t="shared" si="30"/>
        <v>713</v>
      </c>
      <c r="I30" s="41">
        <f t="shared" si="25"/>
        <v>-0.50278940027894004</v>
      </c>
      <c r="J30" s="77">
        <f t="shared" si="26"/>
        <v>-721</v>
      </c>
      <c r="K30" s="38">
        <f t="shared" si="31"/>
        <v>4</v>
      </c>
      <c r="L30" s="38">
        <f t="shared" si="31"/>
        <v>3</v>
      </c>
      <c r="M30" s="44">
        <f t="shared" si="33"/>
        <v>-0.25</v>
      </c>
      <c r="N30" s="33">
        <f t="shared" si="27"/>
        <v>-1</v>
      </c>
      <c r="O30" s="68">
        <f t="shared" si="32"/>
        <v>2</v>
      </c>
      <c r="P30" s="38">
        <f t="shared" si="32"/>
        <v>1</v>
      </c>
      <c r="Q30" s="62">
        <f t="shared" si="34"/>
        <v>-0.5</v>
      </c>
      <c r="R30" s="33">
        <f t="shared" si="28"/>
        <v>-1</v>
      </c>
    </row>
    <row r="31" spans="1:18" ht="15" thickBot="1" x14ac:dyDescent="0.35">
      <c r="A31" s="146"/>
      <c r="B31" s="64" t="s">
        <v>5</v>
      </c>
      <c r="C31" s="57">
        <f t="shared" si="29"/>
        <v>2978</v>
      </c>
      <c r="D31" s="57">
        <f t="shared" si="29"/>
        <v>2200</v>
      </c>
      <c r="E31" s="41">
        <f t="shared" si="23"/>
        <v>-0.26124916051040969</v>
      </c>
      <c r="F31" s="74">
        <f t="shared" si="24"/>
        <v>-778</v>
      </c>
      <c r="G31" s="38">
        <f>G10+G17+G24</f>
        <v>1957</v>
      </c>
      <c r="H31" s="32">
        <f t="shared" si="30"/>
        <v>1019</v>
      </c>
      <c r="I31" s="41">
        <f t="shared" si="25"/>
        <v>-0.47930505876341339</v>
      </c>
      <c r="J31" s="77">
        <f t="shared" si="26"/>
        <v>-938</v>
      </c>
      <c r="K31" s="38">
        <f t="shared" si="31"/>
        <v>6</v>
      </c>
      <c r="L31" s="38">
        <f t="shared" si="31"/>
        <v>4</v>
      </c>
      <c r="M31" s="44">
        <f t="shared" si="33"/>
        <v>-0.33333333333333331</v>
      </c>
      <c r="N31" s="33">
        <f t="shared" si="27"/>
        <v>-2</v>
      </c>
      <c r="O31" s="68">
        <f t="shared" si="32"/>
        <v>3</v>
      </c>
      <c r="P31" s="38">
        <f t="shared" si="32"/>
        <v>2</v>
      </c>
      <c r="Q31" s="62">
        <f t="shared" si="34"/>
        <v>-0.33333333333333331</v>
      </c>
      <c r="R31" s="33">
        <f t="shared" si="28"/>
        <v>-1</v>
      </c>
    </row>
    <row r="32" spans="1:18" s="85" customFormat="1" ht="15" thickBot="1" x14ac:dyDescent="0.35">
      <c r="A32" s="147"/>
      <c r="B32" s="65" t="s">
        <v>26</v>
      </c>
      <c r="C32" s="81">
        <f t="shared" si="29"/>
        <v>2978</v>
      </c>
      <c r="D32" s="81">
        <f t="shared" si="29"/>
        <v>2978</v>
      </c>
      <c r="E32" s="43">
        <f t="shared" si="23"/>
        <v>0</v>
      </c>
      <c r="F32" s="75">
        <f t="shared" si="24"/>
        <v>0</v>
      </c>
      <c r="G32" s="82">
        <f>G11+G18+G25</f>
        <v>1961</v>
      </c>
      <c r="H32" s="83">
        <f t="shared" si="30"/>
        <v>1961</v>
      </c>
      <c r="I32" s="43">
        <f t="shared" si="25"/>
        <v>0</v>
      </c>
      <c r="J32" s="78">
        <f t="shared" si="26"/>
        <v>0</v>
      </c>
      <c r="K32" s="82">
        <f t="shared" si="31"/>
        <v>6</v>
      </c>
      <c r="L32" s="82">
        <f t="shared" si="31"/>
        <v>6</v>
      </c>
      <c r="M32" s="47">
        <f t="shared" si="33"/>
        <v>0</v>
      </c>
      <c r="N32" s="31">
        <f t="shared" si="27"/>
        <v>0</v>
      </c>
      <c r="O32" s="84">
        <f t="shared" si="32"/>
        <v>3</v>
      </c>
      <c r="P32" s="82">
        <f t="shared" si="32"/>
        <v>3</v>
      </c>
      <c r="Q32" s="46">
        <f t="shared" si="34"/>
        <v>0</v>
      </c>
      <c r="R32" s="31">
        <f t="shared" si="28"/>
        <v>0</v>
      </c>
    </row>
  </sheetData>
  <mergeCells count="8">
    <mergeCell ref="A26:XFD26"/>
    <mergeCell ref="A27:A32"/>
    <mergeCell ref="A2:A5"/>
    <mergeCell ref="A6:A11"/>
    <mergeCell ref="A12:XFD12"/>
    <mergeCell ref="A13:A18"/>
    <mergeCell ref="A19:XFD19"/>
    <mergeCell ref="A20:A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Scénario PAPI_monétaire_V1</vt:lpstr>
      <vt:lpstr>ScénarioPAPI_non_monétaire_V1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Louise SCHNEIDER</dc:creator>
  <cp:lastModifiedBy>Quentin STRAPPAZZON</cp:lastModifiedBy>
  <dcterms:created xsi:type="dcterms:W3CDTF">2025-02-20T12:51:20Z</dcterms:created>
  <dcterms:modified xsi:type="dcterms:W3CDTF">2025-10-29T17:52:41Z</dcterms:modified>
</cp:coreProperties>
</file>